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2_ПРНД\2024\"/>
    </mc:Choice>
  </mc:AlternateContent>
  <bookViews>
    <workbookView xWindow="-105" yWindow="-105" windowWidth="19395" windowHeight="11475" tabRatio="889"/>
  </bookViews>
  <sheets>
    <sheet name="Данные о сотруднике" sheetId="7" r:id="rId1"/>
    <sheet name="Статьи" sheetId="1" r:id="rId2"/>
    <sheet name="Монографии" sheetId="4" r:id="rId3"/>
    <sheet name="Конференции" sheetId="2" r:id="rId4"/>
    <sheet name="Патенты" sheetId="5" r:id="rId5"/>
    <sheet name="Научное руководство" sheetId="3" r:id="rId6"/>
    <sheet name="Лекции" sheetId="8" r:id="rId7"/>
    <sheet name="Защита диссертации" sheetId="11" r:id="rId8"/>
    <sheet name="Общая сумма баллов" sheetId="12" r:id="rId9"/>
  </sheets>
  <definedNames>
    <definedName name="_xlnm.Print_Area" localSheetId="3">Конференции!$A$1:$H$43</definedName>
    <definedName name="_xlnm.Print_Area" localSheetId="5">'Научное руководство'!$A$1:$D$30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24" i="2"/>
  <c r="C28" i="12"/>
  <c r="C60" i="8"/>
  <c r="C61" i="8"/>
  <c r="C62" i="8"/>
  <c r="C63" i="8"/>
  <c r="E53" i="8"/>
  <c r="E54" i="8"/>
  <c r="E46" i="8"/>
  <c r="E47" i="8"/>
  <c r="E39" i="8"/>
  <c r="E40" i="8"/>
  <c r="B32" i="8"/>
  <c r="B33" i="8"/>
  <c r="B25" i="8"/>
  <c r="B26" i="8"/>
  <c r="C12" i="8"/>
  <c r="C13" i="8"/>
  <c r="C14" i="8"/>
  <c r="C15" i="8"/>
  <c r="C16" i="8"/>
  <c r="C17" i="8"/>
  <c r="C18" i="8"/>
  <c r="C19" i="8"/>
  <c r="D21" i="3"/>
  <c r="D22" i="3"/>
  <c r="D23" i="3"/>
  <c r="D24" i="3"/>
  <c r="D25" i="3"/>
  <c r="D11" i="3"/>
  <c r="D12" i="3"/>
  <c r="D13" i="3"/>
  <c r="D14" i="3"/>
  <c r="D15" i="3"/>
  <c r="D10" i="3"/>
  <c r="H10" i="5"/>
  <c r="H11" i="5"/>
  <c r="H12" i="5"/>
  <c r="H13" i="5"/>
  <c r="H14" i="5"/>
  <c r="H15" i="5"/>
  <c r="H16" i="5"/>
  <c r="H17" i="5"/>
  <c r="H18" i="5"/>
  <c r="H19" i="5"/>
  <c r="H9" i="5"/>
  <c r="G12" i="2"/>
  <c r="G13" i="2"/>
  <c r="G14" i="2"/>
  <c r="G15" i="2"/>
  <c r="G16" i="2"/>
  <c r="G17" i="2"/>
  <c r="G18" i="2"/>
  <c r="G19" i="2"/>
  <c r="G11" i="2"/>
  <c r="G10" i="2"/>
  <c r="H25" i="4"/>
  <c r="H26" i="4"/>
  <c r="H27" i="4"/>
  <c r="H28" i="4"/>
  <c r="H29" i="4"/>
  <c r="H30" i="4"/>
  <c r="H31" i="4"/>
  <c r="H32" i="4"/>
  <c r="H33" i="4"/>
  <c r="H24" i="4"/>
  <c r="H11" i="4"/>
  <c r="H12" i="4"/>
  <c r="H13" i="4"/>
  <c r="H14" i="4"/>
  <c r="H15" i="4"/>
  <c r="H16" i="4"/>
  <c r="H17" i="4"/>
  <c r="H18" i="4"/>
  <c r="H19" i="4"/>
  <c r="H10" i="4"/>
  <c r="F42" i="1"/>
  <c r="F43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5" i="1"/>
  <c r="G36" i="1"/>
  <c r="G34" i="1"/>
  <c r="F41" i="1"/>
  <c r="G10" i="1"/>
  <c r="G29" i="1"/>
  <c r="C11" i="8"/>
  <c r="A32" i="12"/>
  <c r="A14" i="11"/>
  <c r="D9" i="11"/>
  <c r="A30" i="3"/>
  <c r="D20" i="3"/>
  <c r="A68" i="8"/>
  <c r="E52" i="8"/>
  <c r="E45" i="8"/>
  <c r="E38" i="8"/>
  <c r="B31" i="8"/>
  <c r="B24" i="8"/>
  <c r="C10" i="8"/>
  <c r="A24" i="5"/>
  <c r="A42" i="2"/>
  <c r="A38" i="4"/>
  <c r="A48" i="1"/>
  <c r="A13" i="7"/>
  <c r="H20" i="4" l="1"/>
  <c r="C12" i="12" s="1"/>
  <c r="B27" i="8"/>
  <c r="E41" i="8"/>
  <c r="C22" i="12" s="1"/>
  <c r="B34" i="8"/>
  <c r="C21" i="12" s="1"/>
  <c r="C59" i="8"/>
  <c r="D10" i="11"/>
  <c r="C26" i="12" s="1"/>
  <c r="D16" i="3"/>
  <c r="C17" i="12" s="1"/>
  <c r="A6" i="12"/>
  <c r="A5" i="12"/>
  <c r="A5" i="11"/>
  <c r="A6" i="11"/>
  <c r="A6" i="8"/>
  <c r="A5" i="8"/>
  <c r="A6" i="5"/>
  <c r="A5" i="5"/>
  <c r="A6" i="4"/>
  <c r="A5" i="4"/>
  <c r="A6" i="3"/>
  <c r="A5" i="3"/>
  <c r="A6" i="2"/>
  <c r="A5" i="2"/>
  <c r="A6" i="1"/>
  <c r="A5" i="1"/>
  <c r="E48" i="8" l="1"/>
  <c r="C23" i="12" s="1"/>
  <c r="G20" i="2"/>
  <c r="G37" i="1"/>
  <c r="C10" i="12" s="1"/>
  <c r="D26" i="3"/>
  <c r="C18" i="12" s="1"/>
  <c r="E55" i="8"/>
  <c r="C24" i="12" s="1"/>
  <c r="C64" i="8"/>
  <c r="C25" i="12" s="1"/>
  <c r="C20" i="12"/>
  <c r="H34" i="4"/>
  <c r="C13" i="12" s="1"/>
  <c r="H20" i="5"/>
  <c r="C16" i="12" s="1"/>
  <c r="C20" i="8"/>
  <c r="C19" i="12" s="1"/>
  <c r="G30" i="1"/>
  <c r="C9" i="12" s="1"/>
  <c r="C14" i="12" l="1"/>
  <c r="H39" i="2"/>
  <c r="C15" i="12" s="1"/>
  <c r="F44" i="1"/>
  <c r="C11" i="12" s="1"/>
  <c r="C27" i="12" l="1"/>
</calcChain>
</file>

<file path=xl/sharedStrings.xml><?xml version="1.0" encoding="utf-8"?>
<sst xmlns="http://schemas.openxmlformats.org/spreadsheetml/2006/main" count="219" uniqueCount="101">
  <si>
    <t xml:space="preserve">Название лаборатории: </t>
  </si>
  <si>
    <t>ФИО сотрудника:</t>
  </si>
  <si>
    <t>Кол-во баллов автора</t>
  </si>
  <si>
    <t xml:space="preserve">Достоверность авторства и названий статей, а также других сведений подтверждаю  </t>
  </si>
  <si>
    <t>Кол-во баллов руководителя</t>
  </si>
  <si>
    <t>Количество баллов сотрудника</t>
  </si>
  <si>
    <t>Общая сумма баллов</t>
  </si>
  <si>
    <t>Должность:</t>
  </si>
  <si>
    <t>Кол-во баллов сотрудника</t>
  </si>
  <si>
    <t>ИТОГО:</t>
  </si>
  <si>
    <t>Монографии и учебники</t>
  </si>
  <si>
    <t>Чтение лекций и проведение практических занятий</t>
  </si>
  <si>
    <t>Доклады на конференциях</t>
  </si>
  <si>
    <t>Число аффилиаций сотрудника, указанных в публикации</t>
  </si>
  <si>
    <t>Является ли сотрудник первым, последним, автором для переписки или указанным в качестве внесшего равный с первым или
последним автором вклад (выбрать из списка - Да; Нет)</t>
  </si>
  <si>
    <t>Данные о сотруднике</t>
  </si>
  <si>
    <t>Публикации в рецензируемых периодических журналах</t>
  </si>
  <si>
    <t>Ф.И.О. авторов, название публикации, журнал, год, том, страницы, web-ссылка</t>
  </si>
  <si>
    <t>Издание (выбрать из списка - Российское; Зарубежное)</t>
  </si>
  <si>
    <t>Число печатных листов</t>
  </si>
  <si>
    <t>Авторство монографий и учебников</t>
  </si>
  <si>
    <t>Редактирование монографий и учебников</t>
  </si>
  <si>
    <t>Ф.И.О. авторов, название монографии, издательство, год издания, ISBN, количество страниц</t>
  </si>
  <si>
    <t>Является ли сотрудник 
докладчиком (выбрать из списка - Да; Нет)</t>
  </si>
  <si>
    <t>Тип доклада (выбрать из списка - Устный; Стендовый)</t>
  </si>
  <si>
    <t>Число всех авторов публикации</t>
  </si>
  <si>
    <t>Тезисы международных конференций, опубликованные в журналах 1-го и 2-го квартилей</t>
  </si>
  <si>
    <t>Тезисы и доклады на конференциях</t>
  </si>
  <si>
    <t>Тип публикации (выбрать из списка: Патент; Ноу-хау)</t>
  </si>
  <si>
    <t>Число патенто-обладателей</t>
  </si>
  <si>
    <t>Число всех соруководителей соискателя, аспиранта, студента</t>
  </si>
  <si>
    <t>Тип работы (выбрать из списка: Кандидатская диссертация; Дипломная работа; Курсовая работа)</t>
  </si>
  <si>
    <t>Руководство защитившимися аспирантами и студентами</t>
  </si>
  <si>
    <t>Тип работы (выбрать из списка: Аспирант; Соискатель)</t>
  </si>
  <si>
    <t>Текущее руководство аспирантами и руководство соискателями</t>
  </si>
  <si>
    <t>Патенты и ноу-хау</t>
  </si>
  <si>
    <t>Кол-во баллов лектора</t>
  </si>
  <si>
    <t>Тип участия (выбрать из списка - Организатор; Выступление)</t>
  </si>
  <si>
    <t>Число аффилиаций сотрудника, указанных в программе мероприятия</t>
  </si>
  <si>
    <t>Подготовка сообщения в раздел "Новости биологии развития" сайта ИБР РАН</t>
  </si>
  <si>
    <t>Число всех соавторов новости</t>
  </si>
  <si>
    <t>Название новости, дата публикации (не более 5)</t>
  </si>
  <si>
    <t>Тип диссертации (выбрать из списка: Кандидатская; Докторская)</t>
  </si>
  <si>
    <t>Кандидатская диссертация защищена вовремя (в течение года после окончания аспирантуры, выбрать из списка - Да; Нет)</t>
  </si>
  <si>
    <t>Статьи в научных и научно-популярных журналах</t>
  </si>
  <si>
    <t>ПРОБЛЕМ РЕГЕНЕРАЦИИ</t>
  </si>
  <si>
    <t>ЭВОЛЮЦИИ ГЕНОМА И МЕХАНИЗМОВ ВИДООБРАЗОВАНИЯ</t>
  </si>
  <si>
    <t>ЭВОЛЮЦИОННОЙ БИОЛОГИИ РАЗВИТИЯ</t>
  </si>
  <si>
    <t>КЛЕТОЧНЫХ И МОЛЕКУЛЯРНЫХ ОСНОВ ГИСТОГЕНЕЗА</t>
  </si>
  <si>
    <t>КЛЕТОЧНОЙ БИОЛОГИИ</t>
  </si>
  <si>
    <t>БИОХИМИИ ПРОЦЕССОВ ОНТОГЕНЕЗА</t>
  </si>
  <si>
    <t>МОЛЕКУЛЯРНО-ГЕНЕТИЧЕСКИХ ПРОЦЕССОВ РАЗВИТИЯ</t>
  </si>
  <si>
    <t>ЭВОЛЮЦИОННОЙ ГЕНЕТИКИ РАЗВИТИЯ</t>
  </si>
  <si>
    <t>ПОСТНАТАЛЬНОГО ОНТОГЕНЕЗА</t>
  </si>
  <si>
    <t>НЕРВНЫХ И НЕЙРОЭНДОКРИННЫХ РЕГУЛЯЦИЙ</t>
  </si>
  <si>
    <t>НЕЙРОБИОЛОГИИ РАЗВИТИЯ</t>
  </si>
  <si>
    <t>СРАВНИТЕЛЬНОЙ ФИЗИОЛОГИИ РАЗВИТИЯ</t>
  </si>
  <si>
    <t>ФИЗИОЛОГИИ РЕЦЕПТОРОВ И СИГНАЛЬНЫХ СИСТЕМ</t>
  </si>
  <si>
    <t>ЭВОЛЮЦИИ МОРФОГЕНЕЗОВ</t>
  </si>
  <si>
    <t>Список лабораторий ИБР РАН:</t>
  </si>
  <si>
    <t>Название лекции, практикума, место и время проведения занятий</t>
  </si>
  <si>
    <t>Квартиль (выбрать из списка - Q1; Q2)</t>
  </si>
  <si>
    <t>Защита диссертаций</t>
  </si>
  <si>
    <t>ЭПИГЕНЕТИКИ РАЗВИТИЯ</t>
  </si>
  <si>
    <t>БИОИНФОРМАТИКИ И МОЛЕКУЛЯРНОЙ ГЕНЕТИКИ</t>
  </si>
  <si>
    <t>У сотрудника указана аффилиация ИБР РАН (выбрать из списка - Да; Нет)</t>
  </si>
  <si>
    <t>Анкета определения ПРНД за 2023 г.</t>
  </si>
  <si>
    <t>Молодой ученый (родился не ранее 01.01.1988, выбрать из списка - Да; Нет)</t>
  </si>
  <si>
    <t>Молодой исследователь (окончил ВУЗ в 2021-2023 г., выбрать из списка - Да; Нет)</t>
  </si>
  <si>
    <t>Комментарии</t>
  </si>
  <si>
    <t>Ф.И.О. авторов, название публикации, журнал, год, том, страницы, DOI, № гранта/программы или соглашения с ИБР</t>
  </si>
  <si>
    <t>Общее число всех авторов публикации</t>
  </si>
  <si>
    <t>У сотрудника указана аффилиация ИБР РАН, а в статье есть ссылка на госзадание ИБР РАН или номер гранта/программы ИБР РАН (выбрать из списка - Да; Нет)</t>
  </si>
  <si>
    <t>Публикация негонорарной статьи в научно-популярном журнале (не более трех)</t>
  </si>
  <si>
    <t xml:space="preserve">Статьи в энциклопедиях по тематике Института, разделы Красной книги </t>
  </si>
  <si>
    <t>Ф.И.О. авторов, название и выходные данные публикации, web-ссылка</t>
  </si>
  <si>
    <t>Публикации негонорарных статей в научно-популярных журналах</t>
  </si>
  <si>
    <t>Ф.И.О. авторов, название и номер патента (ноу-хау), тема госрегистрации, дата регистрации</t>
  </si>
  <si>
    <t>Является ли сотрудник первым, последним, автором для переписки или указанным в качестве внесшего равный с первым или последним автором вклад (выбрать из списка - Да; Нет)</t>
  </si>
  <si>
    <t>Является ли сотрудник первым, последним, автором для переписки или указанным в качестве внесшего равный вклад с первым или последним автором (выбрать из списка - Да; Нет)</t>
  </si>
  <si>
    <t>Ф.И.О. авторов (выделить докладчика), название доклада, название конференции, дата и место проведения, web-ссылка</t>
  </si>
  <si>
    <t>Ф.И.О. авторов, название публикации, журнал, год, том, страницы, DOI</t>
  </si>
  <si>
    <t>Тип курса (выбрать из списка - Семестровый курс; Короткий курс (не менее 3 лекций))</t>
  </si>
  <si>
    <t>Образовательные курсы, подкрепленные договором с ИБР РАН</t>
  </si>
  <si>
    <t>Отдельные лекции для школьников (в рамках программ и соглашений с ИБР РАН)</t>
  </si>
  <si>
    <t>Организация всероссийских форумов, конкурсов и школ для молодых ученых и специалистов</t>
  </si>
  <si>
    <t>Название мероприятия, даты и место проведения (не более трех)</t>
  </si>
  <si>
    <t>Организация школ для молодых ученых и специалистов, проводимых ИБР РАН</t>
  </si>
  <si>
    <t>Название мероприятия, даты и место проведения</t>
  </si>
  <si>
    <t>Кол-во баллов</t>
  </si>
  <si>
    <t>Ф.И.О. соискателя, аспиранта, студента, дата защиты дипломной, курсовой работы, дата присуждения степени</t>
  </si>
  <si>
    <t>Ф.И.О. аспиранта, год поступления в аспирантуру / Ф.И.О. соискателя, дата присуждения степени</t>
  </si>
  <si>
    <t>Квартиль (выбрать из списка - Q1; Q2; Q3; Q4; Q/S/R; Онтогенез)</t>
  </si>
  <si>
    <t>Рабочий язык конференции (выбрать из списка - Русский; Английский)</t>
  </si>
  <si>
    <t>Название курса лекций, практикума, место и сроки проведения, количество часов</t>
  </si>
  <si>
    <t>Отдельные лекции для студентов или аспирантов, специалистов ВУЗов или научных учреждений</t>
  </si>
  <si>
    <t>Организация международных школ, симпозиумов и конференций</t>
  </si>
  <si>
    <t>Название диссертации, номер диссовета и организация, на базе которой он создан, дата присуждения степени (приказ ВАК)</t>
  </si>
  <si>
    <t xml:space="preserve">Общая сумма баллов: </t>
  </si>
  <si>
    <t>ИТОГО (не более 45):</t>
  </si>
  <si>
    <t>ИТОГО (не более 75):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</si>
</sst>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BB2649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6"/>
      <color theme="0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264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149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"/>
    </xf>
    <xf numFmtId="49" fontId="2" fillId="0" borderId="0" xfId="1" applyNumberFormat="1" applyFont="1" applyProtection="1"/>
    <xf numFmtId="49" fontId="5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2" xfId="1" applyNumberFormat="1" applyFont="1" applyBorder="1" applyAlignment="1" applyProtection="1">
      <alignment horizontal="center" vertical="center" wrapText="1"/>
      <protection locked="0"/>
    </xf>
    <xf numFmtId="49" fontId="5" fillId="0" borderId="2" xfId="1" applyNumberFormat="1" applyFont="1" applyBorder="1" applyAlignment="1" applyProtection="1">
      <alignment horizontal="center" vertical="center" wrapText="1"/>
      <protection locked="0"/>
    </xf>
    <xf numFmtId="1" fontId="5" fillId="0" borderId="3" xfId="1" applyNumberFormat="1" applyFont="1" applyBorder="1" applyAlignment="1" applyProtection="1">
      <alignment horizontal="center" vertical="center" wrapText="1"/>
    </xf>
    <xf numFmtId="0" fontId="5" fillId="0" borderId="0" xfId="1" applyFont="1" applyProtection="1"/>
    <xf numFmtId="0" fontId="5" fillId="0" borderId="0" xfId="1" applyFont="1" applyAlignment="1" applyProtection="1">
      <alignment horizontal="left" vertical="top" wrapText="1" indent="1"/>
    </xf>
    <xf numFmtId="1" fontId="5" fillId="0" borderId="0" xfId="1" applyNumberFormat="1" applyFont="1" applyAlignment="1" applyProtection="1">
      <alignment horizontal="left" vertical="center"/>
    </xf>
    <xf numFmtId="49" fontId="5" fillId="0" borderId="0" xfId="1" applyNumberFormat="1" applyFont="1" applyAlignment="1" applyProtection="1">
      <alignment horizontal="left" vertical="center"/>
    </xf>
    <xf numFmtId="2" fontId="2" fillId="0" borderId="0" xfId="1" applyNumberFormat="1" applyFont="1" applyAlignment="1" applyProtection="1">
      <alignment horizontal="left" vertical="center"/>
    </xf>
    <xf numFmtId="49" fontId="5" fillId="0" borderId="4" xfId="1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/>
    </xf>
    <xf numFmtId="49" fontId="5" fillId="0" borderId="5" xfId="1" applyNumberFormat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2" fontId="5" fillId="0" borderId="2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left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2" xfId="1" applyFont="1" applyBorder="1" applyProtection="1"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0" xfId="1" applyNumberFormat="1" applyFont="1" applyAlignment="1" applyProtection="1">
      <alignment horizontal="center" vertical="center" wrapText="1"/>
    </xf>
    <xf numFmtId="2" fontId="2" fillId="0" borderId="0" xfId="1" applyNumberFormat="1" applyFont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left"/>
    </xf>
    <xf numFmtId="0" fontId="5" fillId="0" borderId="6" xfId="1" applyFont="1" applyBorder="1" applyProtection="1"/>
    <xf numFmtId="0" fontId="2" fillId="0" borderId="6" xfId="1" applyFont="1" applyBorder="1" applyProtection="1"/>
    <xf numFmtId="0" fontId="2" fillId="0" borderId="0" xfId="1" applyFont="1" applyAlignment="1" applyProtection="1">
      <alignment horizontal="right" vertical="center"/>
    </xf>
    <xf numFmtId="2" fontId="2" fillId="0" borderId="0" xfId="1" applyNumberFormat="1" applyFont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2" fontId="2" fillId="3" borderId="2" xfId="1" applyNumberFormat="1" applyFont="1" applyFill="1" applyBorder="1" applyAlignment="1" applyProtection="1">
      <alignment horizontal="center" vertical="center" wrapText="1"/>
    </xf>
    <xf numFmtId="2" fontId="2" fillId="4" borderId="9" xfId="1" applyNumberFormat="1" applyFont="1" applyFill="1" applyBorder="1" applyAlignment="1" applyProtection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2" fontId="2" fillId="3" borderId="11" xfId="1" applyNumberFormat="1" applyFont="1" applyFill="1" applyBorder="1" applyAlignment="1" applyProtection="1">
      <alignment horizontal="center" vertical="center" wrapText="1"/>
    </xf>
    <xf numFmtId="49" fontId="5" fillId="5" borderId="2" xfId="0" applyNumberFormat="1" applyFont="1" applyFill="1" applyBorder="1" applyAlignment="1" applyProtection="1">
      <alignment horizontal="center" vertical="top" wrapText="1"/>
      <protection locked="0"/>
    </xf>
    <xf numFmtId="49" fontId="5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2" fillId="4" borderId="2" xfId="1" applyNumberFormat="1" applyFont="1" applyFill="1" applyBorder="1" applyAlignment="1" applyProtection="1">
      <alignment horizontal="center" vertical="center" wrapText="1"/>
    </xf>
    <xf numFmtId="2" fontId="2" fillId="4" borderId="2" xfId="1" applyNumberFormat="1" applyFont="1" applyFill="1" applyBorder="1" applyAlignment="1" applyProtection="1">
      <alignment horizontal="center" vertical="center"/>
    </xf>
    <xf numFmtId="0" fontId="4" fillId="0" borderId="0" xfId="1" applyFont="1" applyProtection="1"/>
    <xf numFmtId="0" fontId="4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 vertical="justify" wrapText="1" indent="1"/>
    </xf>
    <xf numFmtId="0" fontId="2" fillId="0" borderId="0" xfId="1" applyFont="1" applyAlignment="1" applyProtection="1">
      <alignment horizontal="left" vertical="justify" wrapText="1" indent="1"/>
    </xf>
    <xf numFmtId="0" fontId="5" fillId="0" borderId="0" xfId="1" applyFont="1" applyAlignment="1" applyProtection="1">
      <alignment horizontal="center" vertical="center" wrapText="1"/>
    </xf>
    <xf numFmtId="49" fontId="5" fillId="0" borderId="0" xfId="1" applyNumberFormat="1" applyFont="1" applyProtection="1"/>
    <xf numFmtId="0" fontId="3" fillId="0" borderId="0" xfId="1" applyFont="1" applyProtection="1"/>
    <xf numFmtId="49" fontId="5" fillId="0" borderId="12" xfId="1" applyNumberFormat="1" applyFont="1" applyBorder="1" applyAlignment="1" applyProtection="1">
      <alignment horizontal="center" vertical="center" wrapText="1"/>
      <protection locked="0"/>
    </xf>
    <xf numFmtId="49" fontId="5" fillId="0" borderId="12" xfId="1" applyNumberFormat="1" applyFont="1" applyBorder="1" applyAlignment="1" applyProtection="1">
      <alignment horizontal="center" vertical="top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2" fontId="2" fillId="3" borderId="12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left" vertical="top" wrapText="1"/>
    </xf>
    <xf numFmtId="49" fontId="5" fillId="0" borderId="5" xfId="1" applyNumberFormat="1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Protection="1">
      <protection locked="0"/>
    </xf>
    <xf numFmtId="0" fontId="5" fillId="0" borderId="13" xfId="1" applyFont="1" applyBorder="1" applyAlignment="1" applyProtection="1">
      <alignment horizontal="left" vertical="top" wrapText="1"/>
    </xf>
    <xf numFmtId="0" fontId="5" fillId="0" borderId="14" xfId="1" applyFont="1" applyBorder="1" applyAlignment="1" applyProtection="1">
      <alignment horizontal="left" vertical="top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top" wrapText="1"/>
    </xf>
    <xf numFmtId="0" fontId="5" fillId="2" borderId="2" xfId="1" applyFont="1" applyFill="1" applyBorder="1" applyAlignment="1" applyProtection="1">
      <alignment horizontal="left" vertical="top" indent="1"/>
    </xf>
    <xf numFmtId="0" fontId="5" fillId="2" borderId="2" xfId="1" applyFont="1" applyFill="1" applyBorder="1" applyAlignment="1" applyProtection="1">
      <alignment horizontal="left" vertical="center" wrapText="1"/>
    </xf>
    <xf numFmtId="49" fontId="0" fillId="5" borderId="2" xfId="0" applyNumberFormat="1" applyFill="1" applyBorder="1" applyAlignment="1" applyProtection="1">
      <alignment horizontal="center" vertical="top" wrapText="1"/>
      <protection locked="0"/>
    </xf>
    <xf numFmtId="49" fontId="0" fillId="0" borderId="12" xfId="1" applyNumberFormat="1" applyFont="1" applyBorder="1" applyAlignment="1" applyProtection="1">
      <alignment horizontal="center" vertical="top" wrapText="1"/>
      <protection locked="0"/>
    </xf>
    <xf numFmtId="49" fontId="0" fillId="0" borderId="5" xfId="1" applyNumberFormat="1" applyFont="1" applyBorder="1" applyAlignment="1" applyProtection="1">
      <alignment horizontal="center" vertical="top" wrapText="1"/>
      <protection locked="0"/>
    </xf>
    <xf numFmtId="0" fontId="0" fillId="0" borderId="4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49" fontId="0" fillId="0" borderId="12" xfId="1" applyNumberFormat="1" applyFont="1" applyBorder="1" applyAlignment="1" applyProtection="1">
      <alignment horizontal="center" vertical="center" wrapText="1"/>
      <protection locked="0"/>
    </xf>
    <xf numFmtId="49" fontId="5" fillId="0" borderId="16" xfId="1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 shrinkToFit="1"/>
      <protection locked="0"/>
    </xf>
    <xf numFmtId="49" fontId="0" fillId="0" borderId="5" xfId="1" applyNumberFormat="1" applyFont="1" applyBorder="1" applyAlignment="1" applyProtection="1">
      <alignment horizontal="center" vertical="center" wrapText="1"/>
      <protection locked="0"/>
    </xf>
    <xf numFmtId="0" fontId="7" fillId="6" borderId="0" xfId="1" applyFont="1" applyFill="1" applyProtection="1"/>
    <xf numFmtId="0" fontId="8" fillId="6" borderId="0" xfId="1" applyFont="1" applyFill="1" applyProtection="1"/>
    <xf numFmtId="49" fontId="0" fillId="0" borderId="2" xfId="0" applyNumberFormat="1" applyBorder="1" applyAlignment="1" applyProtection="1">
      <alignment horizontal="center" vertical="center" wrapText="1" shrinkToFit="1"/>
      <protection locked="0"/>
    </xf>
    <xf numFmtId="2" fontId="2" fillId="3" borderId="4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</xf>
    <xf numFmtId="0" fontId="9" fillId="6" borderId="0" xfId="1" applyFont="1" applyFill="1" applyAlignment="1" applyProtection="1">
      <alignment horizontal="left"/>
    </xf>
    <xf numFmtId="0" fontId="4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10" fillId="6" borderId="0" xfId="1" applyFont="1" applyFill="1" applyProtection="1"/>
    <xf numFmtId="0" fontId="5" fillId="0" borderId="0" xfId="1" applyFont="1" applyAlignment="1" applyProtection="1">
      <alignment horizontal="left" vertical="center"/>
    </xf>
    <xf numFmtId="0" fontId="11" fillId="6" borderId="0" xfId="1" applyFont="1" applyFill="1" applyAlignment="1" applyProtection="1">
      <alignment horizontal="left"/>
    </xf>
    <xf numFmtId="0" fontId="5" fillId="0" borderId="14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/>
    </xf>
    <xf numFmtId="49" fontId="2" fillId="0" borderId="0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Protection="1"/>
    <xf numFmtId="49" fontId="5" fillId="0" borderId="0" xfId="1" applyNumberFormat="1" applyFont="1" applyFill="1" applyBorder="1" applyAlignment="1" applyProtection="1">
      <alignment horizontal="right" vertical="center"/>
    </xf>
    <xf numFmtId="2" fontId="12" fillId="0" borderId="0" xfId="1" applyNumberFormat="1" applyFont="1" applyFill="1" applyBorder="1" applyAlignment="1" applyProtection="1">
      <alignment horizontal="left" vertical="center"/>
    </xf>
    <xf numFmtId="0" fontId="11" fillId="0" borderId="0" xfId="1" applyFont="1" applyAlignment="1" applyProtection="1">
      <alignment horizontal="center" vertical="center"/>
    </xf>
    <xf numFmtId="0" fontId="5" fillId="0" borderId="0" xfId="0" applyFont="1" applyProtection="1"/>
    <xf numFmtId="0" fontId="5" fillId="0" borderId="6" xfId="0" applyFont="1" applyBorder="1" applyProtection="1"/>
    <xf numFmtId="0" fontId="5" fillId="0" borderId="6" xfId="0" applyFont="1" applyBorder="1" applyAlignment="1" applyProtection="1">
      <alignment horizontal="left" indent="1"/>
    </xf>
    <xf numFmtId="0" fontId="5" fillId="0" borderId="3" xfId="0" applyFont="1" applyBorder="1" applyProtection="1"/>
    <xf numFmtId="0" fontId="5" fillId="0" borderId="0" xfId="0" applyFont="1" applyAlignment="1" applyProtection="1">
      <alignment horizontal="left" indent="1"/>
    </xf>
    <xf numFmtId="0" fontId="2" fillId="0" borderId="0" xfId="0" applyFont="1" applyProtection="1"/>
    <xf numFmtId="0" fontId="0" fillId="0" borderId="0" xfId="0" applyProtection="1"/>
    <xf numFmtId="49" fontId="5" fillId="0" borderId="3" xfId="0" applyNumberFormat="1" applyFont="1" applyBorder="1" applyAlignment="1" applyProtection="1">
      <alignment horizontal="center" vertical="center" wrapText="1" shrinkToFit="1"/>
    </xf>
    <xf numFmtId="49" fontId="5" fillId="0" borderId="3" xfId="0" applyNumberFormat="1" applyFont="1" applyBorder="1" applyAlignment="1" applyProtection="1">
      <alignment horizontal="center" vertical="center" wrapText="1"/>
    </xf>
    <xf numFmtId="1" fontId="5" fillId="0" borderId="3" xfId="0" applyNumberFormat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 wrapText="1" indent="1"/>
    </xf>
    <xf numFmtId="49" fontId="5" fillId="0" borderId="0" xfId="0" applyNumberFormat="1" applyFont="1" applyAlignment="1" applyProtection="1">
      <alignment horizontal="center" vertical="center" wrapText="1" shrinkToFit="1"/>
    </xf>
    <xf numFmtId="49" fontId="5" fillId="0" borderId="0" xfId="0" applyNumberFormat="1" applyFont="1" applyAlignment="1" applyProtection="1">
      <alignment horizontal="center" vertical="center" wrapText="1"/>
    </xf>
    <xf numFmtId="1" fontId="5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left" vertical="center"/>
    </xf>
    <xf numFmtId="1" fontId="5" fillId="0" borderId="0" xfId="0" applyNumberFormat="1" applyFont="1" applyAlignment="1" applyProtection="1">
      <alignment horizontal="left" vertical="center"/>
    </xf>
    <xf numFmtId="0" fontId="5" fillId="0" borderId="0" xfId="1" applyFont="1" applyAlignment="1" applyProtection="1">
      <alignment horizontal="left" vertical="top" indent="1"/>
    </xf>
    <xf numFmtId="0" fontId="5" fillId="0" borderId="0" xfId="1" applyFont="1" applyAlignment="1" applyProtection="1">
      <alignment horizontal="left" indent="1"/>
    </xf>
    <xf numFmtId="0" fontId="10" fillId="6" borderId="0" xfId="0" applyFont="1" applyFill="1" applyProtection="1"/>
    <xf numFmtId="0" fontId="11" fillId="6" borderId="0" xfId="1" applyFont="1" applyFill="1" applyProtection="1"/>
    <xf numFmtId="0" fontId="11" fillId="0" borderId="0" xfId="1" applyFont="1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justify" wrapText="1"/>
    </xf>
    <xf numFmtId="0" fontId="2" fillId="0" borderId="0" xfId="1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2" fontId="2" fillId="4" borderId="4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center" vertical="center"/>
    </xf>
    <xf numFmtId="2" fontId="2" fillId="4" borderId="2" xfId="0" applyNumberFormat="1" applyFont="1" applyFill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left" indent="1"/>
    </xf>
    <xf numFmtId="0" fontId="5" fillId="0" borderId="6" xfId="0" applyFont="1" applyBorder="1" applyAlignment="1" applyProtection="1">
      <alignment horizontal="left" indent="1"/>
    </xf>
    <xf numFmtId="49" fontId="2" fillId="2" borderId="4" xfId="0" applyNumberFormat="1" applyFont="1" applyFill="1" applyBorder="1" applyAlignment="1" applyProtection="1">
      <alignment horizontal="center" vertical="top" wrapText="1"/>
    </xf>
    <xf numFmtId="0" fontId="2" fillId="2" borderId="17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49" fontId="2" fillId="2" borderId="4" xfId="1" applyNumberFormat="1" applyFont="1" applyFill="1" applyBorder="1" applyAlignment="1" applyProtection="1">
      <alignment horizontal="center" vertical="top" wrapText="1"/>
    </xf>
    <xf numFmtId="49" fontId="2" fillId="2" borderId="17" xfId="1" applyNumberFormat="1" applyFont="1" applyFill="1" applyBorder="1" applyAlignment="1" applyProtection="1">
      <alignment horizontal="center" vertical="top" wrapText="1"/>
    </xf>
    <xf numFmtId="49" fontId="2" fillId="2" borderId="1" xfId="1" applyNumberFormat="1" applyFont="1" applyFill="1" applyBorder="1" applyAlignment="1" applyProtection="1">
      <alignment horizontal="center" vertical="top" wrapText="1"/>
    </xf>
    <xf numFmtId="49" fontId="2" fillId="2" borderId="17" xfId="0" applyNumberFormat="1" applyFont="1" applyFill="1" applyBorder="1" applyAlignment="1" applyProtection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left" vertical="top" indent="1"/>
      <protection locked="0"/>
    </xf>
    <xf numFmtId="0" fontId="5" fillId="0" borderId="2" xfId="1" applyFont="1" applyBorder="1" applyAlignment="1" applyProtection="1">
      <alignment horizontal="left" vertical="top" wrapText="1" indent="1"/>
      <protection locked="0"/>
    </xf>
    <xf numFmtId="0" fontId="5" fillId="0" borderId="2" xfId="1" applyFont="1" applyBorder="1" applyProtection="1"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BB2649"/>
      <color rgb="FFDC50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zoomScaleSheetLayoutView="100" workbookViewId="0">
      <selection activeCell="E19" sqref="E19"/>
    </sheetView>
  </sheetViews>
  <sheetFormatPr defaultColWidth="9.140625" defaultRowHeight="12.75" x14ac:dyDescent="0.2"/>
  <cols>
    <col min="1" max="2" width="9.140625" style="102"/>
    <col min="3" max="3" width="17.42578125" style="102" customWidth="1"/>
    <col min="4" max="4" width="56.140625" style="102" customWidth="1"/>
    <col min="5" max="5" width="50.7109375" style="102" customWidth="1"/>
    <col min="6" max="16384" width="9.140625" style="102"/>
  </cols>
  <sheetData>
    <row r="1" spans="1:6" s="10" customFormat="1" ht="20.25" x14ac:dyDescent="0.3">
      <c r="A1" s="88" t="s">
        <v>66</v>
      </c>
      <c r="B1" s="82"/>
      <c r="C1" s="82"/>
      <c r="D1" s="82"/>
      <c r="E1" s="82"/>
    </row>
    <row r="2" spans="1:6" s="10" customFormat="1" ht="15.75" x14ac:dyDescent="0.25">
      <c r="D2" s="16"/>
      <c r="F2" s="1"/>
    </row>
    <row r="3" spans="1:6" s="10" customFormat="1" ht="15.75" x14ac:dyDescent="0.25">
      <c r="A3" s="87" t="s">
        <v>15</v>
      </c>
      <c r="F3" s="1"/>
    </row>
    <row r="4" spans="1:6" x14ac:dyDescent="0.2">
      <c r="E4" s="33" t="s">
        <v>69</v>
      </c>
    </row>
    <row r="5" spans="1:6" ht="15.75" customHeight="1" x14ac:dyDescent="0.2">
      <c r="A5" s="137" t="s">
        <v>0</v>
      </c>
      <c r="B5" s="138"/>
      <c r="C5" s="139"/>
      <c r="D5" s="43"/>
      <c r="E5" s="80"/>
    </row>
    <row r="6" spans="1:6" ht="12.75" customHeight="1" x14ac:dyDescent="0.2">
      <c r="A6" s="137" t="s">
        <v>1</v>
      </c>
      <c r="B6" s="138"/>
      <c r="C6" s="139"/>
      <c r="D6" s="72"/>
      <c r="E6" s="80"/>
    </row>
    <row r="7" spans="1:6" ht="12.75" customHeight="1" x14ac:dyDescent="0.2">
      <c r="A7" s="134" t="s">
        <v>7</v>
      </c>
      <c r="B7" s="140"/>
      <c r="C7" s="141"/>
      <c r="D7" s="43"/>
      <c r="E7" s="80"/>
    </row>
    <row r="8" spans="1:6" ht="41.25" customHeight="1" x14ac:dyDescent="0.2">
      <c r="A8" s="134" t="s">
        <v>67</v>
      </c>
      <c r="B8" s="140"/>
      <c r="C8" s="141"/>
      <c r="D8" s="44"/>
      <c r="E8" s="80"/>
    </row>
    <row r="9" spans="1:6" ht="39.75" customHeight="1" x14ac:dyDescent="0.2">
      <c r="A9" s="134" t="s">
        <v>68</v>
      </c>
      <c r="B9" s="135"/>
      <c r="C9" s="136"/>
      <c r="D9" s="44"/>
      <c r="E9" s="80"/>
    </row>
    <row r="10" spans="1:6" x14ac:dyDescent="0.2">
      <c r="D10" s="105"/>
      <c r="E10" s="10"/>
    </row>
    <row r="11" spans="1:6" s="10" customFormat="1" x14ac:dyDescent="0.2">
      <c r="A11" s="10" t="s">
        <v>3</v>
      </c>
      <c r="F11" s="1"/>
    </row>
    <row r="12" spans="1:6" s="10" customFormat="1" x14ac:dyDescent="0.2">
      <c r="F12" s="1"/>
    </row>
    <row r="13" spans="1:6" s="10" customFormat="1" x14ac:dyDescent="0.2">
      <c r="A13" s="10" t="str">
        <f>"Зав. лабораторией "&amp;D5</f>
        <v xml:space="preserve">Зав. лабораторией </v>
      </c>
      <c r="F13" s="1"/>
    </row>
    <row r="14" spans="1:6" s="10" customFormat="1" x14ac:dyDescent="0.2">
      <c r="B14" s="21"/>
      <c r="C14" s="132"/>
      <c r="D14" s="133"/>
      <c r="E14" s="106"/>
      <c r="F14" s="1"/>
    </row>
    <row r="18" spans="4:4" x14ac:dyDescent="0.2">
      <c r="D18" s="107" t="s">
        <v>59</v>
      </c>
    </row>
    <row r="19" spans="4:4" x14ac:dyDescent="0.2">
      <c r="D19" s="102" t="s">
        <v>63</v>
      </c>
    </row>
    <row r="20" spans="4:4" x14ac:dyDescent="0.2">
      <c r="D20" s="102" t="s">
        <v>45</v>
      </c>
    </row>
    <row r="21" spans="4:4" x14ac:dyDescent="0.2">
      <c r="D21" s="102" t="s">
        <v>46</v>
      </c>
    </row>
    <row r="22" spans="4:4" x14ac:dyDescent="0.2">
      <c r="D22" s="102" t="s">
        <v>47</v>
      </c>
    </row>
    <row r="23" spans="4:4" x14ac:dyDescent="0.2">
      <c r="D23" s="102" t="s">
        <v>48</v>
      </c>
    </row>
    <row r="24" spans="4:4" x14ac:dyDescent="0.2">
      <c r="D24" s="108" t="s">
        <v>49</v>
      </c>
    </row>
    <row r="25" spans="4:4" x14ac:dyDescent="0.2">
      <c r="D25" s="102" t="s">
        <v>50</v>
      </c>
    </row>
    <row r="26" spans="4:4" x14ac:dyDescent="0.2">
      <c r="D26" s="102" t="s">
        <v>51</v>
      </c>
    </row>
    <row r="27" spans="4:4" x14ac:dyDescent="0.2">
      <c r="D27" s="102" t="s">
        <v>52</v>
      </c>
    </row>
    <row r="28" spans="4:4" x14ac:dyDescent="0.2">
      <c r="D28" s="102" t="s">
        <v>53</v>
      </c>
    </row>
    <row r="29" spans="4:4" x14ac:dyDescent="0.2">
      <c r="D29" s="102" t="s">
        <v>54</v>
      </c>
    </row>
    <row r="30" spans="4:4" x14ac:dyDescent="0.2">
      <c r="D30" s="102" t="s">
        <v>55</v>
      </c>
    </row>
    <row r="31" spans="4:4" x14ac:dyDescent="0.2">
      <c r="D31" s="102" t="s">
        <v>56</v>
      </c>
    </row>
    <row r="32" spans="4:4" x14ac:dyDescent="0.2">
      <c r="D32" s="102" t="s">
        <v>57</v>
      </c>
    </row>
    <row r="33" spans="4:4" x14ac:dyDescent="0.2">
      <c r="D33" s="108" t="s">
        <v>58</v>
      </c>
    </row>
    <row r="34" spans="4:4" x14ac:dyDescent="0.2">
      <c r="D34" s="102" t="s">
        <v>64</v>
      </c>
    </row>
  </sheetData>
  <sheetProtection algorithmName="SHA-512" hashValue="rtpzobnsAT2CL3wNV/7K3hnmSLs2QlE5njornQtmiy4r5lygfxSyo4cegfFw3qJz2PPctPh++GeRdAFQJPX9wA==" saltValue="ie25Gt3jGmz3Xz9PLiZI9g==" spinCount="100000" sheet="1" objects="1" scenarios="1" formatCells="0" formatColumns="0" formatRows="0"/>
  <mergeCells count="6">
    <mergeCell ref="C14:D14"/>
    <mergeCell ref="A9:C9"/>
    <mergeCell ref="A5:C5"/>
    <mergeCell ref="A6:C6"/>
    <mergeCell ref="A7:C7"/>
    <mergeCell ref="A8:C8"/>
  </mergeCells>
  <phoneticPr fontId="0" type="noConversion"/>
  <dataValidations count="2"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D8:D9">
      <formula1>"Да, Нет"</formula1>
    </dataValidation>
    <dataValidation type="list" allowBlank="1" showInputMessage="1" showErrorMessage="1" prompt="Выберите из списка, выпадающего при нажатии стрелки справа от ячейки" sqref="D5">
      <formula1>$D$19:$D$34</formula1>
    </dataValidation>
  </dataValidations>
  <pageMargins left="0.7" right="0.7" top="0.75" bottom="0.75" header="0.3" footer="0.3"/>
  <pageSetup paperSize="9" scale="9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zoomScaleSheetLayoutView="100" workbookViewId="0">
      <selection activeCell="E47" sqref="E47"/>
    </sheetView>
  </sheetViews>
  <sheetFormatPr defaultColWidth="8.7109375" defaultRowHeight="12.75" x14ac:dyDescent="0.2"/>
  <cols>
    <col min="1" max="1" width="54.85546875" style="10" customWidth="1"/>
    <col min="2" max="2" width="12.5703125" style="10" customWidth="1"/>
    <col min="3" max="3" width="11.140625" style="10" customWidth="1"/>
    <col min="4" max="4" width="20.85546875" style="10" customWidth="1"/>
    <col min="5" max="5" width="26.5703125" style="10" customWidth="1"/>
    <col min="6" max="6" width="19.42578125" style="1" customWidth="1"/>
    <col min="7" max="7" width="8.7109375" style="10"/>
    <col min="8" max="8" width="53" style="10" customWidth="1"/>
    <col min="9" max="16384" width="8.7109375" style="10"/>
  </cols>
  <sheetData>
    <row r="1" spans="1:8" ht="20.25" x14ac:dyDescent="0.3">
      <c r="A1" s="88" t="s">
        <v>66</v>
      </c>
      <c r="B1" s="82"/>
      <c r="C1" s="82"/>
      <c r="D1" s="82"/>
      <c r="E1" s="82"/>
      <c r="F1" s="83"/>
      <c r="G1" s="82"/>
      <c r="H1" s="82"/>
    </row>
    <row r="2" spans="1:8" ht="15.75" x14ac:dyDescent="0.25">
      <c r="A2" s="86"/>
    </row>
    <row r="3" spans="1:8" ht="15.75" x14ac:dyDescent="0.25">
      <c r="A3" s="87" t="s">
        <v>44</v>
      </c>
    </row>
    <row r="4" spans="1:8" x14ac:dyDescent="0.2">
      <c r="B4" s="2"/>
    </row>
    <row r="5" spans="1:8" x14ac:dyDescent="0.2">
      <c r="A5" s="1" t="str">
        <f>'Данные о сотруднике'!A5:C5&amp;" "&amp;'Данные о сотруднике'!D5</f>
        <v xml:space="preserve">Название лаборатории:  </v>
      </c>
    </row>
    <row r="6" spans="1:8" x14ac:dyDescent="0.2">
      <c r="A6" s="1" t="str">
        <f>'Данные о сотруднике'!A6:C6&amp;" "&amp;'Данные о сотруднике'!D6</f>
        <v xml:space="preserve">ФИО сотрудника: </v>
      </c>
    </row>
    <row r="7" spans="1:8" x14ac:dyDescent="0.2">
      <c r="A7" s="1"/>
    </row>
    <row r="8" spans="1:8" s="1" customFormat="1" x14ac:dyDescent="0.2">
      <c r="A8" s="1" t="s">
        <v>16</v>
      </c>
    </row>
    <row r="9" spans="1:8" s="112" customFormat="1" ht="135" customHeight="1" x14ac:dyDescent="0.2">
      <c r="A9" s="32" t="s">
        <v>70</v>
      </c>
      <c r="B9" s="33" t="s">
        <v>92</v>
      </c>
      <c r="C9" s="33" t="s">
        <v>71</v>
      </c>
      <c r="D9" s="33" t="s">
        <v>13</v>
      </c>
      <c r="E9" s="33" t="s">
        <v>14</v>
      </c>
      <c r="F9" s="33" t="s">
        <v>72</v>
      </c>
      <c r="G9" s="34" t="s">
        <v>2</v>
      </c>
      <c r="H9" s="33" t="s">
        <v>69</v>
      </c>
    </row>
    <row r="10" spans="1:8" s="11" customFormat="1" x14ac:dyDescent="0.2">
      <c r="A10" s="80"/>
      <c r="B10" s="5"/>
      <c r="C10" s="6"/>
      <c r="D10" s="7"/>
      <c r="E10" s="8"/>
      <c r="F10" s="8"/>
      <c r="G10" s="35">
        <f>IF(F10="Да",1,0)*IF(B10="Q1",20,IF(B10="Q2",10,IF(B10="Q3",5,IF(B10="Q4",2.5,IF(B10="Q/S/R",1,IF(B10="Онтогенез",5,0))))))*100/IF(C10&gt;4,5,IF(C10&gt;1,C10,1))/IF(D10&gt;1,D10,1)*IF(E10="Да",1,0.75)</f>
        <v>0</v>
      </c>
      <c r="H10" s="80"/>
    </row>
    <row r="11" spans="1:8" s="11" customFormat="1" x14ac:dyDescent="0.2">
      <c r="A11" s="80"/>
      <c r="B11" s="5"/>
      <c r="C11" s="6"/>
      <c r="D11" s="7"/>
      <c r="E11" s="8"/>
      <c r="F11" s="8"/>
      <c r="G11" s="35">
        <f t="shared" ref="G11:G28" si="0">IF(F11="Да",1,0)*IF(B11="Q1",20,IF(B11="Q2",10,IF(B11="Q3",5,IF(B11="Q4",2.5,IF(B11="Q/S/R",1,IF(B11="Онтогенез",5,0))))))*100/IF(C11&gt;4,5,IF(C11&gt;1,C11,1))/IF(D11&gt;1,D11,1)*IF(E11="Да",1,0.75)</f>
        <v>0</v>
      </c>
      <c r="H11" s="80"/>
    </row>
    <row r="12" spans="1:8" s="11" customFormat="1" x14ac:dyDescent="0.2">
      <c r="A12" s="4"/>
      <c r="B12" s="5"/>
      <c r="C12" s="6"/>
      <c r="D12" s="7"/>
      <c r="E12" s="8"/>
      <c r="F12" s="8"/>
      <c r="G12" s="35">
        <f t="shared" si="0"/>
        <v>0</v>
      </c>
      <c r="H12" s="4"/>
    </row>
    <row r="13" spans="1:8" s="11" customFormat="1" x14ac:dyDescent="0.2">
      <c r="A13" s="4"/>
      <c r="B13" s="5"/>
      <c r="C13" s="6"/>
      <c r="D13" s="7"/>
      <c r="E13" s="8"/>
      <c r="F13" s="8"/>
      <c r="G13" s="35">
        <f t="shared" si="0"/>
        <v>0</v>
      </c>
      <c r="H13" s="4"/>
    </row>
    <row r="14" spans="1:8" s="11" customFormat="1" x14ac:dyDescent="0.2">
      <c r="A14" s="4"/>
      <c r="B14" s="5"/>
      <c r="C14" s="6"/>
      <c r="D14" s="7"/>
      <c r="E14" s="8"/>
      <c r="F14" s="8"/>
      <c r="G14" s="35">
        <f t="shared" si="0"/>
        <v>0</v>
      </c>
      <c r="H14" s="4"/>
    </row>
    <row r="15" spans="1:8" s="11" customFormat="1" x14ac:dyDescent="0.2">
      <c r="A15" s="4"/>
      <c r="B15" s="5"/>
      <c r="C15" s="6"/>
      <c r="D15" s="7"/>
      <c r="E15" s="8"/>
      <c r="F15" s="8"/>
      <c r="G15" s="35">
        <f t="shared" si="0"/>
        <v>0</v>
      </c>
      <c r="H15" s="80"/>
    </row>
    <row r="16" spans="1:8" s="11" customFormat="1" x14ac:dyDescent="0.2">
      <c r="A16" s="4"/>
      <c r="B16" s="5"/>
      <c r="C16" s="6"/>
      <c r="D16" s="7"/>
      <c r="E16" s="8"/>
      <c r="F16" s="8"/>
      <c r="G16" s="35">
        <f t="shared" si="0"/>
        <v>0</v>
      </c>
      <c r="H16" s="80"/>
    </row>
    <row r="17" spans="1:8" s="11" customFormat="1" x14ac:dyDescent="0.2">
      <c r="A17" s="4"/>
      <c r="B17" s="5"/>
      <c r="C17" s="6"/>
      <c r="D17" s="7"/>
      <c r="E17" s="8"/>
      <c r="F17" s="8"/>
      <c r="G17" s="35">
        <f t="shared" si="0"/>
        <v>0</v>
      </c>
      <c r="H17" s="4"/>
    </row>
    <row r="18" spans="1:8" s="11" customFormat="1" x14ac:dyDescent="0.2">
      <c r="A18" s="4"/>
      <c r="B18" s="5"/>
      <c r="C18" s="6"/>
      <c r="D18" s="7"/>
      <c r="E18" s="8"/>
      <c r="F18" s="8"/>
      <c r="G18" s="35">
        <f t="shared" si="0"/>
        <v>0</v>
      </c>
      <c r="H18" s="80"/>
    </row>
    <row r="19" spans="1:8" s="11" customFormat="1" x14ac:dyDescent="0.2">
      <c r="A19" s="4"/>
      <c r="B19" s="5"/>
      <c r="C19" s="6"/>
      <c r="D19" s="7"/>
      <c r="E19" s="8"/>
      <c r="F19" s="8"/>
      <c r="G19" s="35">
        <f t="shared" si="0"/>
        <v>0</v>
      </c>
      <c r="H19" s="4"/>
    </row>
    <row r="20" spans="1:8" s="11" customFormat="1" x14ac:dyDescent="0.2">
      <c r="A20" s="4"/>
      <c r="B20" s="5"/>
      <c r="C20" s="6"/>
      <c r="D20" s="7"/>
      <c r="E20" s="8"/>
      <c r="F20" s="8"/>
      <c r="G20" s="35">
        <f t="shared" si="0"/>
        <v>0</v>
      </c>
      <c r="H20" s="4"/>
    </row>
    <row r="21" spans="1:8" s="11" customFormat="1" x14ac:dyDescent="0.2">
      <c r="A21" s="4"/>
      <c r="B21" s="5"/>
      <c r="C21" s="6"/>
      <c r="D21" s="7"/>
      <c r="E21" s="8"/>
      <c r="F21" s="8"/>
      <c r="G21" s="35">
        <f t="shared" si="0"/>
        <v>0</v>
      </c>
      <c r="H21" s="4"/>
    </row>
    <row r="22" spans="1:8" s="11" customFormat="1" x14ac:dyDescent="0.2">
      <c r="A22" s="4"/>
      <c r="B22" s="5"/>
      <c r="C22" s="6"/>
      <c r="D22" s="7"/>
      <c r="E22" s="8"/>
      <c r="F22" s="8"/>
      <c r="G22" s="35">
        <f t="shared" si="0"/>
        <v>0</v>
      </c>
      <c r="H22" s="80"/>
    </row>
    <row r="23" spans="1:8" s="11" customFormat="1" x14ac:dyDescent="0.2">
      <c r="A23" s="4"/>
      <c r="B23" s="5"/>
      <c r="C23" s="6"/>
      <c r="D23" s="7"/>
      <c r="E23" s="8"/>
      <c r="F23" s="8"/>
      <c r="G23" s="35">
        <f t="shared" si="0"/>
        <v>0</v>
      </c>
      <c r="H23" s="80"/>
    </row>
    <row r="24" spans="1:8" s="11" customFormat="1" x14ac:dyDescent="0.2">
      <c r="A24" s="4"/>
      <c r="B24" s="5"/>
      <c r="C24" s="6"/>
      <c r="D24" s="7"/>
      <c r="E24" s="8"/>
      <c r="F24" s="8"/>
      <c r="G24" s="35">
        <f t="shared" si="0"/>
        <v>0</v>
      </c>
      <c r="H24" s="4"/>
    </row>
    <row r="25" spans="1:8" s="11" customFormat="1" x14ac:dyDescent="0.2">
      <c r="A25" s="4"/>
      <c r="B25" s="5"/>
      <c r="C25" s="6"/>
      <c r="D25" s="7"/>
      <c r="E25" s="8"/>
      <c r="F25" s="8"/>
      <c r="G25" s="35">
        <f t="shared" si="0"/>
        <v>0</v>
      </c>
      <c r="H25" s="80"/>
    </row>
    <row r="26" spans="1:8" s="11" customFormat="1" x14ac:dyDescent="0.2">
      <c r="A26" s="4"/>
      <c r="B26" s="5"/>
      <c r="C26" s="6"/>
      <c r="D26" s="7"/>
      <c r="E26" s="8"/>
      <c r="F26" s="8"/>
      <c r="G26" s="35">
        <f t="shared" si="0"/>
        <v>0</v>
      </c>
      <c r="H26" s="4"/>
    </row>
    <row r="27" spans="1:8" s="11" customFormat="1" x14ac:dyDescent="0.2">
      <c r="A27" s="4"/>
      <c r="B27" s="5"/>
      <c r="C27" s="6"/>
      <c r="D27" s="7"/>
      <c r="E27" s="8"/>
      <c r="F27" s="8"/>
      <c r="G27" s="35">
        <f t="shared" si="0"/>
        <v>0</v>
      </c>
      <c r="H27" s="4"/>
    </row>
    <row r="28" spans="1:8" s="11" customFormat="1" x14ac:dyDescent="0.2">
      <c r="A28" s="4"/>
      <c r="B28" s="5"/>
      <c r="C28" s="6"/>
      <c r="D28" s="7"/>
      <c r="E28" s="8"/>
      <c r="F28" s="8"/>
      <c r="G28" s="35">
        <f t="shared" si="0"/>
        <v>0</v>
      </c>
      <c r="H28" s="4"/>
    </row>
    <row r="29" spans="1:8" s="11" customFormat="1" x14ac:dyDescent="0.2">
      <c r="A29" s="4"/>
      <c r="B29" s="5"/>
      <c r="C29" s="6"/>
      <c r="D29" s="7"/>
      <c r="E29" s="8"/>
      <c r="F29" s="8"/>
      <c r="G29" s="35">
        <f t="shared" ref="G29" si="1">IF(F29="Да",1,0)*IF(B29="Q1",20,IF(B29="Q2",10,IF(B29="Q3",5,IF(B29="Q4",2.5,IF(B29="Q/S/R",1,IF(B29="Онтогенез",5,0))))))*100/IF(C29&gt;4,5,IF(C29&gt;1,C29,1))/IF(D29&gt;1,D29,1)*IF(E29="Да",1,0.75)</f>
        <v>0</v>
      </c>
      <c r="H29" s="80"/>
    </row>
    <row r="30" spans="1:8" s="11" customFormat="1" x14ac:dyDescent="0.2">
      <c r="A30" s="109"/>
      <c r="B30" s="110"/>
      <c r="C30" s="111"/>
      <c r="D30" s="9"/>
      <c r="F30" s="30" t="s">
        <v>9</v>
      </c>
      <c r="G30" s="36">
        <f>SUM(G10:G29)</f>
        <v>0</v>
      </c>
      <c r="H30" s="80"/>
    </row>
    <row r="31" spans="1:8" s="11" customFormat="1" x14ac:dyDescent="0.2">
      <c r="A31" s="113"/>
      <c r="B31" s="114"/>
      <c r="C31" s="115"/>
      <c r="D31" s="25"/>
      <c r="E31" s="10"/>
      <c r="F31" s="26"/>
    </row>
    <row r="32" spans="1:8" s="118" customFormat="1" x14ac:dyDescent="0.2">
      <c r="A32" s="1" t="s">
        <v>73</v>
      </c>
      <c r="B32" s="116"/>
      <c r="C32" s="117"/>
      <c r="D32" s="12"/>
      <c r="E32" s="13"/>
      <c r="F32" s="14"/>
    </row>
    <row r="33" spans="1:8" s="118" customFormat="1" ht="114.75" x14ac:dyDescent="0.2">
      <c r="A33" s="32" t="s">
        <v>17</v>
      </c>
      <c r="B33" s="33" t="s">
        <v>18</v>
      </c>
      <c r="C33" s="33" t="s">
        <v>71</v>
      </c>
      <c r="D33" s="33" t="s">
        <v>13</v>
      </c>
      <c r="E33" s="37" t="s">
        <v>14</v>
      </c>
      <c r="F33" s="37" t="s">
        <v>65</v>
      </c>
      <c r="G33" s="38" t="s">
        <v>2</v>
      </c>
      <c r="H33" s="33" t="s">
        <v>69</v>
      </c>
    </row>
    <row r="34" spans="1:8" s="118" customFormat="1" x14ac:dyDescent="0.2">
      <c r="A34" s="18"/>
      <c r="B34" s="18"/>
      <c r="C34" s="6"/>
      <c r="D34" s="7"/>
      <c r="E34" s="15"/>
      <c r="F34" s="15"/>
      <c r="G34" s="35">
        <f>IF(F34="Да",1,0)*IF(B34="Российское",5,IF(B34="Зарубежное",12,0))/IF(C34&gt;4,5,IF(C34&gt;1,C34,1))/IF(D34&gt;1,D34,1)*IF(E34="Да",1,0.75)</f>
        <v>0</v>
      </c>
      <c r="H34" s="80"/>
    </row>
    <row r="35" spans="1:8" s="118" customFormat="1" x14ac:dyDescent="0.2">
      <c r="A35" s="18"/>
      <c r="B35" s="18"/>
      <c r="C35" s="6"/>
      <c r="D35" s="7"/>
      <c r="E35" s="15"/>
      <c r="F35" s="15"/>
      <c r="G35" s="35">
        <f t="shared" ref="G35:G36" si="2">IF(F35="Да",1,0)*IF(B35="Российское",5,IF(B35="Зарубежное",12,0))/IF(C35&gt;4,5,IF(C35&gt;1,C35,1))/IF(D35&gt;1,D35,1)*IF(E35="Да",1,0.75)</f>
        <v>0</v>
      </c>
      <c r="H35" s="80"/>
    </row>
    <row r="36" spans="1:8" s="11" customFormat="1" x14ac:dyDescent="0.2">
      <c r="A36" s="18"/>
      <c r="B36" s="18"/>
      <c r="C36" s="6"/>
      <c r="D36" s="7"/>
      <c r="E36" s="15"/>
      <c r="F36" s="15"/>
      <c r="G36" s="35">
        <f t="shared" si="2"/>
        <v>0</v>
      </c>
      <c r="H36" s="4"/>
    </row>
    <row r="37" spans="1:8" ht="12.75" customHeight="1" x14ac:dyDescent="0.2">
      <c r="F37" s="30" t="s">
        <v>9</v>
      </c>
      <c r="G37" s="45">
        <f>SUM(G34:G36)</f>
        <v>0</v>
      </c>
      <c r="H37" s="4"/>
    </row>
    <row r="39" spans="1:8" s="118" customFormat="1" x14ac:dyDescent="0.2">
      <c r="A39" s="1" t="s">
        <v>74</v>
      </c>
      <c r="B39" s="116"/>
      <c r="C39" s="117"/>
      <c r="D39" s="12"/>
      <c r="E39" s="13"/>
      <c r="F39" s="14"/>
    </row>
    <row r="40" spans="1:8" s="118" customFormat="1" ht="127.5" x14ac:dyDescent="0.2">
      <c r="A40" s="32" t="s">
        <v>75</v>
      </c>
      <c r="B40" s="33" t="s">
        <v>71</v>
      </c>
      <c r="C40" s="33" t="s">
        <v>13</v>
      </c>
      <c r="D40" s="37" t="s">
        <v>14</v>
      </c>
      <c r="E40" s="37" t="s">
        <v>65</v>
      </c>
      <c r="F40" s="38" t="s">
        <v>2</v>
      </c>
      <c r="G40" s="142" t="s">
        <v>69</v>
      </c>
      <c r="H40" s="142"/>
    </row>
    <row r="41" spans="1:8" s="118" customFormat="1" x14ac:dyDescent="0.2">
      <c r="A41" s="18"/>
      <c r="B41" s="6"/>
      <c r="C41" s="7"/>
      <c r="D41" s="15"/>
      <c r="E41" s="15"/>
      <c r="F41" s="35">
        <f>IF(E41="Да",1,0)*12/IF(B41&gt;4,5,IF(B41&gt;1,B41,1))/IF(C41&gt;1,C41,1)*IF(D41="Да",1,0.75)</f>
        <v>0</v>
      </c>
      <c r="G41" s="143"/>
      <c r="H41" s="143"/>
    </row>
    <row r="42" spans="1:8" s="118" customFormat="1" x14ac:dyDescent="0.2">
      <c r="A42" s="18"/>
      <c r="B42" s="6"/>
      <c r="C42" s="7"/>
      <c r="D42" s="15"/>
      <c r="E42" s="15"/>
      <c r="F42" s="35">
        <f t="shared" ref="F42:F43" si="3">IF(E42="Да",1,0)*12/IF(B42&gt;4,5,IF(B42&gt;1,B42,1))/IF(C42&gt;1,C42,1)*IF(D42="Да",1,0.75)</f>
        <v>0</v>
      </c>
      <c r="G42" s="143"/>
      <c r="H42" s="143"/>
    </row>
    <row r="43" spans="1:8" s="11" customFormat="1" x14ac:dyDescent="0.2">
      <c r="A43" s="18"/>
      <c r="B43" s="6"/>
      <c r="C43" s="7"/>
      <c r="D43" s="15"/>
      <c r="E43" s="15"/>
      <c r="F43" s="35">
        <f t="shared" si="3"/>
        <v>0</v>
      </c>
      <c r="G43" s="144"/>
      <c r="H43" s="144"/>
    </row>
    <row r="44" spans="1:8" ht="12.75" customHeight="1" x14ac:dyDescent="0.2">
      <c r="E44" s="30" t="s">
        <v>9</v>
      </c>
      <c r="F44" s="45">
        <f>SUM(F41:F43)</f>
        <v>0</v>
      </c>
      <c r="G44" s="145"/>
      <c r="H44" s="145"/>
    </row>
    <row r="46" spans="1:8" x14ac:dyDescent="0.2">
      <c r="A46" s="10" t="s">
        <v>3</v>
      </c>
    </row>
    <row r="48" spans="1:8" x14ac:dyDescent="0.2">
      <c r="A48" s="10" t="str">
        <f>"Зав. лабораторией "&amp;'Данные о сотруднике'!$D$5</f>
        <v xml:space="preserve">Зав. лабораторией </v>
      </c>
    </row>
    <row r="49" spans="2:6" x14ac:dyDescent="0.2">
      <c r="B49" s="27"/>
      <c r="C49" s="28"/>
      <c r="D49" s="103"/>
      <c r="E49" s="104"/>
      <c r="F49" s="29"/>
    </row>
    <row r="50" spans="2:6" x14ac:dyDescent="0.2">
      <c r="B50" s="21"/>
      <c r="C50" s="119"/>
      <c r="D50" s="106"/>
      <c r="E50" s="106"/>
    </row>
  </sheetData>
  <sheetProtection algorithmName="SHA-512" hashValue="74a0fZQwEAVUoXPRe2UNpHQOeRVAl8gCVbXSo9KhGJ/2DYsKvhYxgWrXHAWWRdlHmE7aNNax0QnDsv19vydD3Q==" saltValue="HewO+tcie07Hvor4AXGmwg==" spinCount="100000" sheet="1" objects="1" scenarios="1" formatCells="0" formatColumns="0" formatRows="0"/>
  <mergeCells count="5">
    <mergeCell ref="G40:H40"/>
    <mergeCell ref="G41:H41"/>
    <mergeCell ref="G42:H42"/>
    <mergeCell ref="G43:H43"/>
    <mergeCell ref="G44:H44"/>
  </mergeCells>
  <phoneticPr fontId="0" type="noConversion"/>
  <dataValidations count="6"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E32 E10:F29 E34:F36 E39 D41:E43">
      <formula1>"Да, Нет"</formula1>
    </dataValidation>
    <dataValidation type="whole" allowBlank="1" showInputMessage="1" showErrorMessage="1" errorTitle="Введено недопустимое значение" error="Введите целое число авторов публикации" sqref="C39 C34:C36 C10:C32 B41:B43">
      <formula1>1</formula1>
      <formula2>100</formula2>
    </dataValidation>
    <dataValidation type="whole" allowBlank="1" showInputMessage="1" showErrorMessage="1" errorTitle="Введено недопустимое значение" error="Введите целое число аффилиаций сотрудника, указанных в публикации" sqref="D39 D34:D36 D10:D32 C41:C43">
      <formula1>1</formula1>
      <formula2>100</formula2>
    </dataValidation>
    <dataValidation type="list" allowBlank="1" showInputMessage="1" showErrorMessage="1" errorTitle="Введено недопустимое значение" error="Выберите из списка или введите одно из значений: Российское; Зарубежное" prompt="Выберите из списка или введите одно из значений: Российское; Зарубежное" sqref="B34:B36">
      <formula1>"Российское, Зарубежное"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Q1; Q2; Q3; Q4; Q/S" prompt="Выберите из списка или введите одно из значений: Q1; Q2; Q3; Q4; Q/S" sqref="B30:B32 B39">
      <formula1>"Q1, Q2, Q3, Q4, Q/S"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Q1; Q2; Q3; Q4; Q/S" prompt="Выберите из списка или введите одно из значений: Q1; Q2; Q3; Q4; Q/S/R; Онтогенез" sqref="B10:B29">
      <formula1>"Q1, Q2, Q3, Q4, Q/S/R, Онтогенез"</formula1>
    </dataValidation>
  </dataValidations>
  <pageMargins left="0.74791666666666667" right="0.45902777777777776" top="0.98402777777777772" bottom="0.98402777777777772" header="0.51180555555555551" footer="0.51180555555555551"/>
  <pageSetup paperSize="9" scale="6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9" zoomScaleNormal="100" zoomScaleSheetLayoutView="100" workbookViewId="0">
      <selection activeCell="F45" sqref="F45"/>
    </sheetView>
  </sheetViews>
  <sheetFormatPr defaultColWidth="8.7109375" defaultRowHeight="12.75" x14ac:dyDescent="0.2"/>
  <cols>
    <col min="1" max="1" width="45" style="10" customWidth="1"/>
    <col min="2" max="2" width="11.7109375" style="10" customWidth="1"/>
    <col min="3" max="3" width="9.42578125" style="10" customWidth="1"/>
    <col min="4" max="4" width="10.85546875" style="10" customWidth="1"/>
    <col min="5" max="5" width="14.85546875" style="10" customWidth="1"/>
    <col min="6" max="6" width="33" style="10" customWidth="1"/>
    <col min="7" max="7" width="15.42578125" style="10" customWidth="1"/>
    <col min="8" max="8" width="11" style="10" customWidth="1"/>
    <col min="9" max="9" width="47" style="10" customWidth="1"/>
    <col min="10" max="16384" width="8.7109375" style="10"/>
  </cols>
  <sheetData>
    <row r="1" spans="1:9" s="122" customFormat="1" ht="20.25" x14ac:dyDescent="0.3">
      <c r="A1" s="88" t="s">
        <v>66</v>
      </c>
      <c r="B1" s="91"/>
      <c r="C1" s="91"/>
      <c r="D1" s="91"/>
      <c r="E1" s="91"/>
      <c r="F1" s="120"/>
      <c r="G1" s="120"/>
      <c r="H1" s="120"/>
      <c r="I1" s="121"/>
    </row>
    <row r="2" spans="1:9" ht="15.75" x14ac:dyDescent="0.25">
      <c r="A2" s="89"/>
      <c r="C2" s="16"/>
      <c r="D2" s="16"/>
      <c r="E2" s="16"/>
      <c r="F2" s="123"/>
      <c r="G2" s="123"/>
      <c r="H2" s="123"/>
    </row>
    <row r="3" spans="1:9" ht="15.75" x14ac:dyDescent="0.2">
      <c r="A3" s="90" t="s">
        <v>10</v>
      </c>
      <c r="C3" s="1"/>
      <c r="D3" s="1"/>
      <c r="E3" s="1"/>
      <c r="F3" s="102"/>
      <c r="G3" s="102"/>
      <c r="H3" s="102"/>
    </row>
    <row r="4" spans="1:9" x14ac:dyDescent="0.2">
      <c r="B4" s="2"/>
      <c r="C4" s="2"/>
      <c r="D4" s="2"/>
      <c r="E4" s="2"/>
      <c r="F4" s="124"/>
      <c r="G4" s="124"/>
      <c r="H4" s="124"/>
    </row>
    <row r="5" spans="1:9" x14ac:dyDescent="0.2">
      <c r="A5" s="1" t="str">
        <f>'Данные о сотруднике'!A5:C5&amp;" "&amp;'Данные о сотруднике'!D5</f>
        <v xml:space="preserve">Название лаборатории:  </v>
      </c>
      <c r="B5" s="3"/>
      <c r="C5" s="3"/>
      <c r="D5" s="3"/>
      <c r="E5" s="3"/>
    </row>
    <row r="6" spans="1:9" x14ac:dyDescent="0.2">
      <c r="A6" s="1" t="str">
        <f>'Данные о сотруднике'!A6:C6&amp;" "&amp;'Данные о сотруднике'!D6</f>
        <v xml:space="preserve">ФИО сотрудника: </v>
      </c>
      <c r="B6" s="3"/>
      <c r="C6" s="3"/>
      <c r="D6" s="3"/>
      <c r="E6" s="3"/>
    </row>
    <row r="7" spans="1:9" x14ac:dyDescent="0.2">
      <c r="A7" s="1"/>
      <c r="B7" s="3"/>
      <c r="C7" s="3"/>
      <c r="D7" s="3"/>
      <c r="E7" s="3"/>
    </row>
    <row r="8" spans="1:9" x14ac:dyDescent="0.2">
      <c r="A8" s="1" t="s">
        <v>20</v>
      </c>
    </row>
    <row r="9" spans="1:9" ht="81.75" customHeight="1" x14ac:dyDescent="0.2">
      <c r="A9" s="39" t="s">
        <v>22</v>
      </c>
      <c r="B9" s="33" t="s">
        <v>18</v>
      </c>
      <c r="C9" s="40" t="s">
        <v>19</v>
      </c>
      <c r="D9" s="33" t="s">
        <v>71</v>
      </c>
      <c r="E9" s="33" t="s">
        <v>13</v>
      </c>
      <c r="F9" s="37" t="s">
        <v>14</v>
      </c>
      <c r="G9" s="40" t="s">
        <v>65</v>
      </c>
      <c r="H9" s="41" t="s">
        <v>2</v>
      </c>
      <c r="I9" s="33" t="s">
        <v>69</v>
      </c>
    </row>
    <row r="10" spans="1:9" ht="12.75" customHeight="1" x14ac:dyDescent="0.2">
      <c r="A10" s="81"/>
      <c r="B10" s="18"/>
      <c r="C10" s="19"/>
      <c r="D10" s="6"/>
      <c r="E10" s="7"/>
      <c r="F10" s="8"/>
      <c r="G10" s="8"/>
      <c r="H10" s="42">
        <f>IF(G10="Да",1,0)*(IF(C10&gt;1,50+30*(C10-1),IF(C10&gt;0,50,0)))*IF(B10="Зарубежное",2,1)/IF(D10&gt;4,5,IF(D10&gt;1,D10,1))/IF(E10&gt;1,E10,1)*IF(F10="Да",1,0.75)</f>
        <v>0</v>
      </c>
      <c r="I10" s="80"/>
    </row>
    <row r="11" spans="1:9" x14ac:dyDescent="0.2">
      <c r="A11" s="17"/>
      <c r="B11" s="18"/>
      <c r="C11" s="19"/>
      <c r="D11" s="6"/>
      <c r="E11" s="7"/>
      <c r="F11" s="8"/>
      <c r="G11" s="8"/>
      <c r="H11" s="42">
        <f t="shared" ref="H11:H19" si="0">IF(G11="Да",1,0)*(IF(C11&gt;1,50+30*(C11-1),IF(C11&gt;0,50,0)))*IF(B11="Зарубежное",2,1)/IF(D11&gt;4,5,IF(D11&gt;1,D11,1))/IF(E11&gt;1,E11,1)*IF(F11="Да",1,0.75)</f>
        <v>0</v>
      </c>
      <c r="I11" s="80"/>
    </row>
    <row r="12" spans="1:9" x14ac:dyDescent="0.2">
      <c r="A12" s="17"/>
      <c r="B12" s="18"/>
      <c r="C12" s="19"/>
      <c r="D12" s="6"/>
      <c r="E12" s="7"/>
      <c r="F12" s="8"/>
      <c r="G12" s="8"/>
      <c r="H12" s="42">
        <f t="shared" si="0"/>
        <v>0</v>
      </c>
      <c r="I12" s="80"/>
    </row>
    <row r="13" spans="1:9" x14ac:dyDescent="0.2">
      <c r="A13" s="17"/>
      <c r="B13" s="18"/>
      <c r="C13" s="19"/>
      <c r="D13" s="6"/>
      <c r="E13" s="7"/>
      <c r="F13" s="8"/>
      <c r="G13" s="8"/>
      <c r="H13" s="42">
        <f t="shared" si="0"/>
        <v>0</v>
      </c>
      <c r="I13" s="80"/>
    </row>
    <row r="14" spans="1:9" x14ac:dyDescent="0.2">
      <c r="A14" s="17"/>
      <c r="B14" s="18"/>
      <c r="C14" s="19"/>
      <c r="D14" s="6"/>
      <c r="E14" s="7"/>
      <c r="F14" s="8"/>
      <c r="G14" s="8"/>
      <c r="H14" s="42">
        <f t="shared" si="0"/>
        <v>0</v>
      </c>
      <c r="I14" s="80"/>
    </row>
    <row r="15" spans="1:9" x14ac:dyDescent="0.2">
      <c r="A15" s="17"/>
      <c r="B15" s="18"/>
      <c r="C15" s="19"/>
      <c r="D15" s="6"/>
      <c r="E15" s="7"/>
      <c r="F15" s="8"/>
      <c r="G15" s="8"/>
      <c r="H15" s="42">
        <f t="shared" si="0"/>
        <v>0</v>
      </c>
      <c r="I15" s="80"/>
    </row>
    <row r="16" spans="1:9" x14ac:dyDescent="0.2">
      <c r="A16" s="17"/>
      <c r="B16" s="18"/>
      <c r="C16" s="19"/>
      <c r="D16" s="6"/>
      <c r="E16" s="7"/>
      <c r="F16" s="8"/>
      <c r="G16" s="8"/>
      <c r="H16" s="42">
        <f t="shared" si="0"/>
        <v>0</v>
      </c>
      <c r="I16" s="80"/>
    </row>
    <row r="17" spans="1:9" x14ac:dyDescent="0.2">
      <c r="A17" s="17"/>
      <c r="B17" s="18"/>
      <c r="C17" s="19"/>
      <c r="D17" s="6"/>
      <c r="E17" s="7"/>
      <c r="F17" s="8"/>
      <c r="G17" s="8"/>
      <c r="H17" s="42">
        <f t="shared" si="0"/>
        <v>0</v>
      </c>
      <c r="I17" s="80"/>
    </row>
    <row r="18" spans="1:9" x14ac:dyDescent="0.2">
      <c r="A18" s="17"/>
      <c r="B18" s="18"/>
      <c r="C18" s="19"/>
      <c r="D18" s="6"/>
      <c r="E18" s="7"/>
      <c r="F18" s="8"/>
      <c r="G18" s="8"/>
      <c r="H18" s="42">
        <f t="shared" si="0"/>
        <v>0</v>
      </c>
      <c r="I18" s="80"/>
    </row>
    <row r="19" spans="1:9" x14ac:dyDescent="0.2">
      <c r="A19" s="17"/>
      <c r="B19" s="18"/>
      <c r="C19" s="19"/>
      <c r="D19" s="6"/>
      <c r="E19" s="7"/>
      <c r="F19" s="8"/>
      <c r="G19" s="8"/>
      <c r="H19" s="42">
        <f t="shared" si="0"/>
        <v>0</v>
      </c>
      <c r="I19" s="80"/>
    </row>
    <row r="20" spans="1:9" x14ac:dyDescent="0.2">
      <c r="G20" s="30" t="s">
        <v>9</v>
      </c>
      <c r="H20" s="46">
        <f>SUM(H10:H19)</f>
        <v>0</v>
      </c>
      <c r="I20" s="80"/>
    </row>
    <row r="21" spans="1:9" x14ac:dyDescent="0.2">
      <c r="F21" s="30"/>
      <c r="G21" s="30"/>
      <c r="H21" s="31"/>
    </row>
    <row r="22" spans="1:9" x14ac:dyDescent="0.2">
      <c r="A22" s="1" t="s">
        <v>21</v>
      </c>
    </row>
    <row r="23" spans="1:9" ht="85.5" customHeight="1" x14ac:dyDescent="0.2">
      <c r="A23" s="39" t="s">
        <v>22</v>
      </c>
      <c r="B23" s="33" t="s">
        <v>18</v>
      </c>
      <c r="C23" s="40" t="s">
        <v>19</v>
      </c>
      <c r="D23" s="33" t="s">
        <v>71</v>
      </c>
      <c r="E23" s="33" t="s">
        <v>13</v>
      </c>
      <c r="F23" s="37" t="s">
        <v>14</v>
      </c>
      <c r="G23" s="40" t="s">
        <v>65</v>
      </c>
      <c r="H23" s="41" t="s">
        <v>2</v>
      </c>
      <c r="I23" s="33" t="s">
        <v>69</v>
      </c>
    </row>
    <row r="24" spans="1:9" ht="13.5" customHeight="1" x14ac:dyDescent="0.2">
      <c r="A24" s="17"/>
      <c r="B24" s="18"/>
      <c r="C24" s="19"/>
      <c r="D24" s="6"/>
      <c r="E24" s="7"/>
      <c r="F24" s="15"/>
      <c r="G24" s="8"/>
      <c r="H24" s="42">
        <f>0.2*IF(G24="Да",1,0)*(IF(C24&gt;1,50+30*(C24-1),IF(C24&gt;0,50,0)))*IF(B24="Зарубежное",2,1)/IF(D24&gt;4,5,IF(D24&gt;1,D24,1))/IF(E24&gt;1,E24,1)*IF(F24="Да",1,0.75)</f>
        <v>0</v>
      </c>
      <c r="I24" s="80"/>
    </row>
    <row r="25" spans="1:9" x14ac:dyDescent="0.2">
      <c r="A25" s="17"/>
      <c r="B25" s="18"/>
      <c r="C25" s="19"/>
      <c r="D25" s="6"/>
      <c r="E25" s="7"/>
      <c r="F25" s="15"/>
      <c r="G25" s="8"/>
      <c r="H25" s="42">
        <f t="shared" ref="H25:H33" si="1">0.2*IF(G25="Да",1,0)*(IF(C25&gt;1,50+30*(C25-1),IF(C25&gt;0,50,0)))*IF(B25="Зарубежное",2,1)/IF(D25&gt;4,5,IF(D25&gt;1,D25,1))/IF(E25&gt;1,E25,1)*IF(F25="Да",1,0.75)</f>
        <v>0</v>
      </c>
      <c r="I25" s="80"/>
    </row>
    <row r="26" spans="1:9" x14ac:dyDescent="0.2">
      <c r="A26" s="17"/>
      <c r="B26" s="18"/>
      <c r="C26" s="19"/>
      <c r="D26" s="6"/>
      <c r="E26" s="7"/>
      <c r="F26" s="15"/>
      <c r="G26" s="8"/>
      <c r="H26" s="42">
        <f t="shared" si="1"/>
        <v>0</v>
      </c>
      <c r="I26" s="80"/>
    </row>
    <row r="27" spans="1:9" x14ac:dyDescent="0.2">
      <c r="A27" s="17"/>
      <c r="B27" s="18"/>
      <c r="C27" s="19"/>
      <c r="D27" s="6"/>
      <c r="E27" s="7"/>
      <c r="F27" s="15"/>
      <c r="G27" s="8"/>
      <c r="H27" s="42">
        <f t="shared" si="1"/>
        <v>0</v>
      </c>
      <c r="I27" s="80"/>
    </row>
    <row r="28" spans="1:9" x14ac:dyDescent="0.2">
      <c r="A28" s="17"/>
      <c r="B28" s="18"/>
      <c r="C28" s="19"/>
      <c r="D28" s="6"/>
      <c r="E28" s="7"/>
      <c r="F28" s="15"/>
      <c r="G28" s="8"/>
      <c r="H28" s="42">
        <f t="shared" si="1"/>
        <v>0</v>
      </c>
      <c r="I28" s="80"/>
    </row>
    <row r="29" spans="1:9" x14ac:dyDescent="0.2">
      <c r="A29" s="17"/>
      <c r="B29" s="18"/>
      <c r="C29" s="19"/>
      <c r="D29" s="6"/>
      <c r="E29" s="7"/>
      <c r="F29" s="15"/>
      <c r="G29" s="8"/>
      <c r="H29" s="42">
        <f t="shared" si="1"/>
        <v>0</v>
      </c>
      <c r="I29" s="80"/>
    </row>
    <row r="30" spans="1:9" x14ac:dyDescent="0.2">
      <c r="A30" s="17"/>
      <c r="B30" s="18"/>
      <c r="C30" s="19"/>
      <c r="D30" s="6"/>
      <c r="E30" s="7"/>
      <c r="F30" s="15"/>
      <c r="G30" s="8"/>
      <c r="H30" s="42">
        <f t="shared" si="1"/>
        <v>0</v>
      </c>
      <c r="I30" s="80"/>
    </row>
    <row r="31" spans="1:9" x14ac:dyDescent="0.2">
      <c r="A31" s="17"/>
      <c r="B31" s="18"/>
      <c r="C31" s="19"/>
      <c r="D31" s="6"/>
      <c r="E31" s="7"/>
      <c r="F31" s="15"/>
      <c r="G31" s="8"/>
      <c r="H31" s="42">
        <f t="shared" si="1"/>
        <v>0</v>
      </c>
      <c r="I31" s="80"/>
    </row>
    <row r="32" spans="1:9" x14ac:dyDescent="0.2">
      <c r="A32" s="17"/>
      <c r="B32" s="18"/>
      <c r="C32" s="19"/>
      <c r="D32" s="6"/>
      <c r="E32" s="7"/>
      <c r="F32" s="15"/>
      <c r="G32" s="8"/>
      <c r="H32" s="42">
        <f t="shared" si="1"/>
        <v>0</v>
      </c>
      <c r="I32" s="80"/>
    </row>
    <row r="33" spans="1:9" x14ac:dyDescent="0.2">
      <c r="A33" s="17"/>
      <c r="B33" s="18"/>
      <c r="C33" s="19"/>
      <c r="D33" s="6"/>
      <c r="E33" s="7"/>
      <c r="F33" s="15"/>
      <c r="G33" s="8"/>
      <c r="H33" s="42">
        <f t="shared" si="1"/>
        <v>0</v>
      </c>
      <c r="I33" s="80"/>
    </row>
    <row r="34" spans="1:9" x14ac:dyDescent="0.2">
      <c r="F34" s="30"/>
      <c r="G34" s="30" t="s">
        <v>9</v>
      </c>
      <c r="H34" s="46">
        <f>SUM(H24:H33)</f>
        <v>0</v>
      </c>
      <c r="I34" s="80"/>
    </row>
    <row r="35" spans="1:9" x14ac:dyDescent="0.2">
      <c r="H35" s="20"/>
    </row>
    <row r="36" spans="1:9" x14ac:dyDescent="0.2">
      <c r="A36" s="10" t="s">
        <v>3</v>
      </c>
      <c r="F36" s="1"/>
      <c r="G36" s="1"/>
    </row>
    <row r="37" spans="1:9" x14ac:dyDescent="0.2">
      <c r="F37" s="1"/>
      <c r="G37" s="1"/>
    </row>
    <row r="38" spans="1:9" x14ac:dyDescent="0.2">
      <c r="A38" s="10" t="str">
        <f>"Зав. лабораторией "&amp;'Данные о сотруднике'!$D$5</f>
        <v xml:space="preserve">Зав. лабораторией </v>
      </c>
      <c r="F38" s="1"/>
      <c r="G38" s="1"/>
    </row>
    <row r="39" spans="1:9" x14ac:dyDescent="0.2">
      <c r="B39" s="27"/>
      <c r="C39" s="28"/>
      <c r="D39" s="103"/>
      <c r="E39" s="104"/>
      <c r="F39" s="29"/>
      <c r="G39" s="29"/>
      <c r="H39" s="29"/>
    </row>
  </sheetData>
  <sheetProtection algorithmName="SHA-512" hashValue="Jbaf/9/WHE5AJXxUv4Oy5zgi0/0+KXlka12zDDQV4HH2IQQXSz7MOIe5YnazsG4PE/2SxRQeeDCjX6q835Tl+w==" saltValue="lZZwoszNq0v8CkshwllRJw==" spinCount="100000" sheet="1" objects="1" scenarios="1" formatCells="0" formatColumns="0" formatRows="0"/>
  <phoneticPr fontId="0" type="noConversion"/>
  <dataValidations count="5">
    <dataValidation type="whole" allowBlank="1" showInputMessage="1" showErrorMessage="1" errorTitle="Введено недопустимое значение" error="Введите целое число аффилиаций сотрудника, указанных в публикации" sqref="E10:E19 E24:E33">
      <formula1>1</formula1>
      <formula2>100</formula2>
    </dataValidation>
    <dataValidation type="whole" allowBlank="1" showInputMessage="1" showErrorMessage="1" errorTitle="Введено недопустимое значение" error="Введите целое число авторов публикации" sqref="D10:D19 D24:D33">
      <formula1>1</formula1>
      <formula2>100</formula2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F10:G19 F24:G33">
      <formula1>"Да, Нет"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Российское; Зарубежное" prompt="Выберите из списка или введите одно из значений: Российское; Зарубежное" sqref="B10:B19 B24:B33">
      <formula1>"Российское, Зарубежное"</formula1>
    </dataValidation>
    <dataValidation type="decimal" allowBlank="1" showInputMessage="1" showErrorMessage="1" errorTitle="Введено недопустимое значение" error="Введите число печатных листов (разделитель десятичной дроби &quot;,&quot;)" sqref="C10:C19 C24:C33">
      <formula1>0</formula1>
      <formula2>100</formula2>
    </dataValidation>
  </dataValidations>
  <pageMargins left="0.7" right="0.54652777777777772" top="0.75" bottom="0.75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B1" zoomScaleNormal="100" zoomScaleSheetLayoutView="100" workbookViewId="0">
      <selection activeCell="F32" sqref="F32"/>
    </sheetView>
  </sheetViews>
  <sheetFormatPr defaultColWidth="8.7109375" defaultRowHeight="12.75" x14ac:dyDescent="0.2"/>
  <cols>
    <col min="1" max="1" width="36.5703125" style="10" customWidth="1"/>
    <col min="2" max="2" width="17.140625" style="10" customWidth="1"/>
    <col min="3" max="3" width="18.42578125" style="10" customWidth="1"/>
    <col min="4" max="4" width="15.85546875" style="10" customWidth="1"/>
    <col min="5" max="5" width="34.85546875" style="10" customWidth="1"/>
    <col min="6" max="6" width="16.140625" style="10" customWidth="1"/>
    <col min="7" max="7" width="16.42578125" style="10" customWidth="1"/>
    <col min="8" max="8" width="12.140625" style="10" customWidth="1"/>
    <col min="9" max="9" width="42.140625" style="10" customWidth="1"/>
    <col min="10" max="16384" width="8.7109375" style="10"/>
  </cols>
  <sheetData>
    <row r="1" spans="1:9" s="101" customFormat="1" ht="20.25" x14ac:dyDescent="0.3">
      <c r="A1" s="88" t="s">
        <v>66</v>
      </c>
      <c r="B1" s="93"/>
      <c r="C1" s="91"/>
      <c r="D1" s="91"/>
      <c r="E1" s="91"/>
      <c r="F1" s="91"/>
      <c r="G1" s="120"/>
      <c r="H1" s="120"/>
      <c r="I1" s="120"/>
    </row>
    <row r="2" spans="1:9" s="49" customFormat="1" ht="15.75" x14ac:dyDescent="0.2">
      <c r="A2" s="92"/>
      <c r="B2" s="92"/>
      <c r="F2" s="48"/>
      <c r="G2" s="48"/>
    </row>
    <row r="3" spans="1:9" s="49" customFormat="1" ht="15.75" x14ac:dyDescent="0.2">
      <c r="A3" s="90" t="s">
        <v>27</v>
      </c>
      <c r="B3" s="92"/>
      <c r="D3" s="20"/>
      <c r="E3" s="20"/>
      <c r="F3" s="125"/>
      <c r="G3" s="125"/>
      <c r="H3" s="125"/>
    </row>
    <row r="4" spans="1:9" x14ac:dyDescent="0.2">
      <c r="C4" s="2"/>
      <c r="D4" s="2"/>
      <c r="E4" s="2"/>
      <c r="F4" s="102"/>
      <c r="G4" s="102"/>
      <c r="H4" s="102"/>
    </row>
    <row r="5" spans="1:9" x14ac:dyDescent="0.2">
      <c r="A5" s="1" t="str">
        <f>'Данные о сотруднике'!A5:C5&amp;" "&amp;'Данные о сотруднике'!D5</f>
        <v xml:space="preserve">Название лаборатории:  </v>
      </c>
      <c r="B5" s="1"/>
      <c r="C5" s="3"/>
      <c r="D5" s="3"/>
      <c r="E5" s="3"/>
    </row>
    <row r="6" spans="1:9" x14ac:dyDescent="0.2">
      <c r="A6" s="1" t="str">
        <f>'Данные о сотруднике'!A6:C6&amp;" "&amp;'Данные о сотруднике'!D6</f>
        <v xml:space="preserve">ФИО сотрудника: </v>
      </c>
      <c r="B6" s="1"/>
      <c r="C6" s="3"/>
      <c r="D6" s="3"/>
      <c r="E6" s="3"/>
    </row>
    <row r="7" spans="1:9" x14ac:dyDescent="0.2">
      <c r="A7" s="1"/>
      <c r="B7" s="1"/>
      <c r="C7" s="3"/>
      <c r="D7" s="3"/>
      <c r="E7" s="3"/>
    </row>
    <row r="8" spans="1:9" s="1" customFormat="1" x14ac:dyDescent="0.2">
      <c r="A8" s="1" t="s">
        <v>26</v>
      </c>
    </row>
    <row r="9" spans="1:9" s="1" customFormat="1" ht="107.25" customHeight="1" x14ac:dyDescent="0.2">
      <c r="A9" s="32" t="s">
        <v>81</v>
      </c>
      <c r="B9" s="33" t="s">
        <v>61</v>
      </c>
      <c r="C9" s="33" t="s">
        <v>71</v>
      </c>
      <c r="D9" s="33" t="s">
        <v>13</v>
      </c>
      <c r="E9" s="33" t="s">
        <v>78</v>
      </c>
      <c r="F9" s="33" t="s">
        <v>65</v>
      </c>
      <c r="G9" s="68" t="s">
        <v>2</v>
      </c>
      <c r="H9" s="142" t="s">
        <v>69</v>
      </c>
      <c r="I9" s="142"/>
    </row>
    <row r="10" spans="1:9" s="1" customFormat="1" x14ac:dyDescent="0.2">
      <c r="A10" s="18"/>
      <c r="B10" s="75"/>
      <c r="C10" s="6"/>
      <c r="D10" s="7"/>
      <c r="E10" s="8"/>
      <c r="F10" s="8"/>
      <c r="G10" s="85">
        <f>IF(F10="Да",1,0)*IF(B10="Q1",20,IF(B10="Q2",10,0))*10/IF(C10&gt;4,5,IF(C10&gt;1,C10,1))/IF(D10&gt;1,D10,1)*IF(E10="Да",1,0.75)</f>
        <v>0</v>
      </c>
      <c r="H10" s="146"/>
      <c r="I10" s="146"/>
    </row>
    <row r="11" spans="1:9" s="1" customFormat="1" x14ac:dyDescent="0.2">
      <c r="A11" s="18"/>
      <c r="B11" s="75"/>
      <c r="C11" s="6"/>
      <c r="D11" s="7"/>
      <c r="E11" s="8"/>
      <c r="F11" s="8"/>
      <c r="G11" s="85">
        <f t="shared" ref="G11:G12" si="0">IF(F11="Да",1,0)*IF(B11="Q1",20,IF(B11="Q2",10,0))*10/IF(C11&gt;4,5,IF(C11&gt;1,C11,1))/IF(D11&gt;1,D11,1)*IF(E11="Да",1,0.75)</f>
        <v>0</v>
      </c>
      <c r="H11" s="146"/>
      <c r="I11" s="146"/>
    </row>
    <row r="12" spans="1:9" s="1" customFormat="1" x14ac:dyDescent="0.2">
      <c r="A12" s="18"/>
      <c r="B12" s="75"/>
      <c r="C12" s="6"/>
      <c r="D12" s="7"/>
      <c r="E12" s="8"/>
      <c r="F12" s="8"/>
      <c r="G12" s="85">
        <f t="shared" si="0"/>
        <v>0</v>
      </c>
      <c r="H12" s="146"/>
      <c r="I12" s="146"/>
    </row>
    <row r="13" spans="1:9" s="1" customFormat="1" x14ac:dyDescent="0.2">
      <c r="A13" s="18"/>
      <c r="B13" s="75"/>
      <c r="C13" s="6"/>
      <c r="D13" s="7"/>
      <c r="E13" s="8"/>
      <c r="F13" s="8"/>
      <c r="G13" s="85">
        <f t="shared" ref="G13:G19" si="1">IF(F13="Да",1,0)*IF(B13="Q1",20,IF(B13="Q2",10,0))*10/IF(C13&gt;4,5,IF(C13&gt;1,C13,1))/IF(D13&gt;1,D13,1)*IF(E13="Да",1,0.75)</f>
        <v>0</v>
      </c>
      <c r="H13" s="146"/>
      <c r="I13" s="146"/>
    </row>
    <row r="14" spans="1:9" s="1" customFormat="1" x14ac:dyDescent="0.2">
      <c r="A14" s="18"/>
      <c r="B14" s="75"/>
      <c r="C14" s="6"/>
      <c r="D14" s="7"/>
      <c r="E14" s="8"/>
      <c r="F14" s="8"/>
      <c r="G14" s="85">
        <f t="shared" si="1"/>
        <v>0</v>
      </c>
      <c r="H14" s="146"/>
      <c r="I14" s="146"/>
    </row>
    <row r="15" spans="1:9" s="1" customFormat="1" x14ac:dyDescent="0.2">
      <c r="A15" s="18"/>
      <c r="B15" s="75"/>
      <c r="C15" s="6"/>
      <c r="D15" s="7"/>
      <c r="E15" s="8"/>
      <c r="F15" s="8"/>
      <c r="G15" s="85">
        <f t="shared" si="1"/>
        <v>0</v>
      </c>
      <c r="H15" s="146"/>
      <c r="I15" s="146"/>
    </row>
    <row r="16" spans="1:9" s="1" customFormat="1" x14ac:dyDescent="0.2">
      <c r="A16" s="18"/>
      <c r="B16" s="75"/>
      <c r="C16" s="6"/>
      <c r="D16" s="7"/>
      <c r="E16" s="8"/>
      <c r="F16" s="8"/>
      <c r="G16" s="85">
        <f t="shared" si="1"/>
        <v>0</v>
      </c>
      <c r="H16" s="146"/>
      <c r="I16" s="146"/>
    </row>
    <row r="17" spans="1:9" s="1" customFormat="1" x14ac:dyDescent="0.2">
      <c r="A17" s="18"/>
      <c r="B17" s="75"/>
      <c r="C17" s="6"/>
      <c r="D17" s="7"/>
      <c r="E17" s="8"/>
      <c r="F17" s="8"/>
      <c r="G17" s="85">
        <f t="shared" si="1"/>
        <v>0</v>
      </c>
      <c r="H17" s="146"/>
      <c r="I17" s="146"/>
    </row>
    <row r="18" spans="1:9" s="1" customFormat="1" x14ac:dyDescent="0.2">
      <c r="A18" s="18"/>
      <c r="B18" s="75"/>
      <c r="C18" s="6"/>
      <c r="D18" s="7"/>
      <c r="E18" s="8"/>
      <c r="F18" s="8"/>
      <c r="G18" s="85">
        <f t="shared" si="1"/>
        <v>0</v>
      </c>
      <c r="H18" s="146"/>
      <c r="I18" s="146"/>
    </row>
    <row r="19" spans="1:9" s="112" customFormat="1" ht="13.5" customHeight="1" x14ac:dyDescent="0.2">
      <c r="A19" s="76"/>
      <c r="B19" s="75"/>
      <c r="C19" s="6"/>
      <c r="D19" s="7"/>
      <c r="E19" s="8"/>
      <c r="F19" s="8"/>
      <c r="G19" s="85">
        <f t="shared" si="1"/>
        <v>0</v>
      </c>
      <c r="H19" s="147"/>
      <c r="I19" s="147"/>
    </row>
    <row r="20" spans="1:9" s="11" customFormat="1" x14ac:dyDescent="0.2">
      <c r="A20" s="109"/>
      <c r="B20" s="110"/>
      <c r="C20" s="111"/>
      <c r="D20" s="9"/>
      <c r="F20" s="30" t="s">
        <v>9</v>
      </c>
      <c r="G20" s="36">
        <f>SUM(G10:G19)</f>
        <v>0</v>
      </c>
      <c r="H20" s="147"/>
      <c r="I20" s="147"/>
    </row>
    <row r="21" spans="1:9" s="11" customFormat="1" x14ac:dyDescent="0.2">
      <c r="A21" s="113"/>
      <c r="B21" s="114"/>
      <c r="C21" s="115"/>
      <c r="D21" s="25"/>
      <c r="E21" s="30"/>
      <c r="F21" s="26"/>
    </row>
    <row r="22" spans="1:9" x14ac:dyDescent="0.2">
      <c r="A22" s="1" t="s">
        <v>12</v>
      </c>
    </row>
    <row r="23" spans="1:9" ht="95.25" customHeight="1" x14ac:dyDescent="0.2">
      <c r="A23" s="37" t="s">
        <v>80</v>
      </c>
      <c r="B23" s="40" t="s">
        <v>93</v>
      </c>
      <c r="C23" s="40" t="s">
        <v>24</v>
      </c>
      <c r="D23" s="32" t="s">
        <v>25</v>
      </c>
      <c r="E23" s="33" t="s">
        <v>23</v>
      </c>
      <c r="F23" s="33" t="s">
        <v>13</v>
      </c>
      <c r="G23" s="33" t="s">
        <v>65</v>
      </c>
      <c r="H23" s="34" t="s">
        <v>2</v>
      </c>
      <c r="I23" s="40" t="s">
        <v>69</v>
      </c>
    </row>
    <row r="24" spans="1:9" x14ac:dyDescent="0.2">
      <c r="A24" s="77"/>
      <c r="B24" s="23"/>
      <c r="C24" s="23"/>
      <c r="D24" s="24"/>
      <c r="E24" s="8"/>
      <c r="F24" s="7"/>
      <c r="G24" s="8"/>
      <c r="H24" s="35">
        <f>IF(G24="Да",1,0)*40*IF(B24="Английский",2,IF(B24="Русский",1,0))*IF(C24="Устный",1,IF('Данные о сотруднике'!D$8="Да",0.25,0))*IF(C24="Устный",IF(E24="Да",IF(D24&gt;1,0.5,1),IF(D24&gt;4,0.125,IF(D24&gt;2,(0.5/(D24-1)),0.5))),IF(D24&gt;4,0.2,IF(D24&gt;0,1/D24,1)))/IF(F24&gt;1,F24,1)</f>
        <v>0</v>
      </c>
      <c r="I24" s="84"/>
    </row>
    <row r="25" spans="1:9" x14ac:dyDescent="0.2">
      <c r="A25" s="22"/>
      <c r="B25" s="23"/>
      <c r="C25" s="23"/>
      <c r="D25" s="24"/>
      <c r="E25" s="8"/>
      <c r="F25" s="7"/>
      <c r="G25" s="8"/>
      <c r="H25" s="35">
        <f>IF(G25="Да",1,0)*40*IF(B25="Английский",2,IF(B25="Русский",1,0))*IF(C25="Устный",1,IF('Данные о сотруднике'!D$8="Да",0.25,0))*IF(C25="Устный",IF(E25="Да",IF(D25&gt;1,0.5,1),IF(D25&gt;4,0.125,IF(D25&gt;2,(0.5/(D25-1)),0.5))),IF(D25&gt;4,0.2,IF(D25&gt;0,1/D25,1)))/IF(F25&gt;1,F25,1)</f>
        <v>0</v>
      </c>
      <c r="I25" s="84"/>
    </row>
    <row r="26" spans="1:9" x14ac:dyDescent="0.2">
      <c r="A26" s="22"/>
      <c r="B26" s="23"/>
      <c r="C26" s="23"/>
      <c r="D26" s="24"/>
      <c r="E26" s="8"/>
      <c r="F26" s="7"/>
      <c r="G26" s="8"/>
      <c r="H26" s="35">
        <f>IF(G26="Да",1,0)*40*IF(B26="Английский",2,IF(B26="Русский",1,0))*IF(C26="Устный",1,IF('Данные о сотруднике'!D$8="Да",0.25,0))*IF(C26="Устный",IF(E26="Да",IF(D26&gt;1,0.5,1),IF(D26&gt;4,0.125,IF(D26&gt;2,(0.5/(D26-1)),0.5))),IF(D26&gt;4,0.2,IF(D26&gt;0,1/D26,1)))/IF(F26&gt;1,F26,1)</f>
        <v>0</v>
      </c>
      <c r="I26" s="84"/>
    </row>
    <row r="27" spans="1:9" x14ac:dyDescent="0.2">
      <c r="A27" s="22"/>
      <c r="B27" s="23"/>
      <c r="C27" s="23"/>
      <c r="D27" s="24"/>
      <c r="E27" s="8"/>
      <c r="F27" s="7"/>
      <c r="G27" s="8"/>
      <c r="H27" s="35">
        <f>IF(G27="Да",1,0)*40*IF(B27="Английский",2,IF(B27="Русский",1,0))*IF(C27="Устный",1,IF('Данные о сотруднике'!D$8="Да",0.25,0))*IF(C27="Устный",IF(E27="Да",IF(D27&gt;1,0.5,1),IF(D27&gt;4,0.125,IF(D27&gt;2,(0.5/(D27-1)),0.5))),IF(D27&gt;4,0.2,IF(D27&gt;0,1/D27,1)))/IF(F27&gt;1,F27,1)</f>
        <v>0</v>
      </c>
      <c r="I27" s="84"/>
    </row>
    <row r="28" spans="1:9" x14ac:dyDescent="0.2">
      <c r="A28" s="22"/>
      <c r="B28" s="23"/>
      <c r="C28" s="23"/>
      <c r="D28" s="24"/>
      <c r="E28" s="8"/>
      <c r="F28" s="7"/>
      <c r="G28" s="8"/>
      <c r="H28" s="35">
        <f>IF(G28="Да",1,0)*40*IF(B28="Английский",2,IF(B28="Русский",1,0))*IF(C28="Устный",1,IF('Данные о сотруднике'!D$8="Да",0.25,0))*IF(C28="Устный",IF(E28="Да",IF(D28&gt;1,0.5,1),IF(D28&gt;4,0.125,IF(D28&gt;2,(0.5/(D28-1)),0.5))),IF(D28&gt;4,0.2,IF(D28&gt;0,1/D28,1)))/IF(F28&gt;1,F28,1)</f>
        <v>0</v>
      </c>
      <c r="I28" s="84"/>
    </row>
    <row r="29" spans="1:9" x14ac:dyDescent="0.2">
      <c r="A29" s="22"/>
      <c r="B29" s="23"/>
      <c r="C29" s="23"/>
      <c r="D29" s="24"/>
      <c r="E29" s="8"/>
      <c r="F29" s="7"/>
      <c r="G29" s="8"/>
      <c r="H29" s="35">
        <f>IF(G29="Да",1,0)*40*IF(B29="Английский",2,IF(B29="Русский",1,0))*IF(C29="Устный",1,IF('Данные о сотруднике'!D$8="Да",0.25,0))*IF(C29="Устный",IF(E29="Да",IF(D29&gt;1,0.5,1),IF(D29&gt;4,0.125,IF(D29&gt;2,(0.5/(D29-1)),0.5))),IF(D29&gt;4,0.2,IF(D29&gt;0,1/D29,1)))/IF(F29&gt;1,F29,1)</f>
        <v>0</v>
      </c>
      <c r="I29" s="84"/>
    </row>
    <row r="30" spans="1:9" x14ac:dyDescent="0.2">
      <c r="A30" s="22"/>
      <c r="B30" s="23"/>
      <c r="C30" s="23"/>
      <c r="D30" s="24"/>
      <c r="E30" s="8"/>
      <c r="F30" s="7"/>
      <c r="G30" s="8"/>
      <c r="H30" s="35">
        <f>IF(G30="Да",1,0)*40*IF(B30="Английский",2,IF(B30="Русский",1,0))*IF(C30="Устный",1,IF('Данные о сотруднике'!D$8="Да",0.25,0))*IF(C30="Устный",IF(E30="Да",IF(D30&gt;1,0.5,1),IF(D30&gt;4,0.125,IF(D30&gt;2,(0.5/(D30-1)),0.5))),IF(D30&gt;4,0.2,IF(D30&gt;0,1/D30,1)))/IF(F30&gt;1,F30,1)</f>
        <v>0</v>
      </c>
      <c r="I30" s="84"/>
    </row>
    <row r="31" spans="1:9" x14ac:dyDescent="0.2">
      <c r="A31" s="22"/>
      <c r="B31" s="23"/>
      <c r="C31" s="23"/>
      <c r="D31" s="24"/>
      <c r="E31" s="8"/>
      <c r="F31" s="7"/>
      <c r="G31" s="8"/>
      <c r="H31" s="35">
        <f>IF(G31="Да",1,0)*40*IF(B31="Английский",2,IF(B31="Русский",1,0))*IF(C31="Устный",1,IF('Данные о сотруднике'!D$8="Да",0.25,0))*IF(C31="Устный",IF(E31="Да",IF(D31&gt;1,0.5,1),IF(D31&gt;4,0.125,IF(D31&gt;2,(0.5/(D31-1)),0.5))),IF(D31&gt;4,0.2,IF(D31&gt;0,1/D31,1)))/IF(F31&gt;1,F31,1)</f>
        <v>0</v>
      </c>
      <c r="I31" s="84"/>
    </row>
    <row r="32" spans="1:9" x14ac:dyDescent="0.2">
      <c r="A32" s="22"/>
      <c r="B32" s="23"/>
      <c r="C32" s="23"/>
      <c r="D32" s="24"/>
      <c r="E32" s="8"/>
      <c r="F32" s="7"/>
      <c r="G32" s="8"/>
      <c r="H32" s="35">
        <f>IF(G32="Да",1,0)*40*IF(B32="Английский",2,IF(B32="Русский",1,0))*IF(C32="Устный",1,IF('Данные о сотруднике'!D$8="Да",0.25,0))*IF(C32="Устный",IF(E32="Да",IF(D32&gt;1,0.5,1),IF(D32&gt;4,0.125,IF(D32&gt;2,(0.5/(D32-1)),0.5))),IF(D32&gt;4,0.2,IF(D32&gt;0,1/D32,1)))/IF(F32&gt;1,F32,1)</f>
        <v>0</v>
      </c>
      <c r="I32" s="84"/>
    </row>
    <row r="33" spans="1:9" x14ac:dyDescent="0.2">
      <c r="A33" s="22"/>
      <c r="B33" s="23"/>
      <c r="C33" s="23"/>
      <c r="D33" s="24"/>
      <c r="E33" s="8"/>
      <c r="F33" s="7"/>
      <c r="G33" s="8"/>
      <c r="H33" s="35">
        <f>IF(G33="Да",1,0)*40*IF(B33="Английский",2,IF(B33="Русский",1,0))*IF(C33="Устный",1,IF('Данные о сотруднике'!D$8="Да",0.25,0))*IF(C33="Устный",IF(E33="Да",IF(D33&gt;1,0.5,1),IF(D33&gt;4,0.125,IF(D33&gt;2,(0.5/(D33-1)),0.5))),IF(D33&gt;4,0.2,IF(D33&gt;0,1/D33,1)))/IF(F33&gt;1,F33,1)</f>
        <v>0</v>
      </c>
      <c r="I33" s="84"/>
    </row>
    <row r="34" spans="1:9" x14ac:dyDescent="0.2">
      <c r="A34" s="22"/>
      <c r="B34" s="23"/>
      <c r="C34" s="23"/>
      <c r="D34" s="24"/>
      <c r="E34" s="8"/>
      <c r="F34" s="7"/>
      <c r="G34" s="8"/>
      <c r="H34" s="35">
        <f>IF(G34="Да",1,0)*40*IF(B34="Английский",2,IF(B34="Русский",1,0))*IF(C34="Устный",1,IF('Данные о сотруднике'!D$8="Да",0.25,0))*IF(C34="Устный",IF(E34="Да",IF(D34&gt;1,0.5,1),IF(D34&gt;4,0.125,IF(D34&gt;2,(0.5/(D34-1)),0.5))),IF(D34&gt;4,0.2,IF(D34&gt;0,1/D34,1)))/IF(F34&gt;1,F34,1)</f>
        <v>0</v>
      </c>
      <c r="I34" s="84"/>
    </row>
    <row r="35" spans="1:9" x14ac:dyDescent="0.2">
      <c r="A35" s="22"/>
      <c r="B35" s="23"/>
      <c r="C35" s="23"/>
      <c r="D35" s="24"/>
      <c r="E35" s="8"/>
      <c r="F35" s="7"/>
      <c r="G35" s="8"/>
      <c r="H35" s="35">
        <f>IF(G35="Да",1,0)*40*IF(B35="Английский",2,IF(B35="Русский",1,0))*IF(C35="Устный",1,IF('Данные о сотруднике'!D$8="Да",0.25,0))*IF(C35="Устный",IF(E35="Да",IF(D35&gt;1,0.5,1),IF(D35&gt;4,0.125,IF(D35&gt;2,(0.5/(D35-1)),0.5))),IF(D35&gt;4,0.2,IF(D35&gt;0,1/D35,1)))/IF(F35&gt;1,F35,1)</f>
        <v>0</v>
      </c>
      <c r="I35" s="84"/>
    </row>
    <row r="36" spans="1:9" x14ac:dyDescent="0.2">
      <c r="A36" s="22"/>
      <c r="B36" s="23"/>
      <c r="C36" s="23"/>
      <c r="D36" s="24"/>
      <c r="E36" s="8"/>
      <c r="F36" s="7"/>
      <c r="G36" s="8"/>
      <c r="H36" s="35">
        <f>IF(G36="Да",1,0)*40*IF(B36="Английский",2,IF(B36="Русский",1,0))*IF(C36="Устный",1,IF('Данные о сотруднике'!D$8="Да",0.25,0))*IF(C36="Устный",IF(E36="Да",IF(D36&gt;1,0.5,1),IF(D36&gt;4,0.125,IF(D36&gt;2,(0.5/(D36-1)),0.5))),IF(D36&gt;4,0.2,IF(D36&gt;0,1/D36,1)))/IF(F36&gt;1,F36,1)</f>
        <v>0</v>
      </c>
      <c r="I36" s="84"/>
    </row>
    <row r="37" spans="1:9" x14ac:dyDescent="0.2">
      <c r="A37" s="22"/>
      <c r="B37" s="23"/>
      <c r="C37" s="23"/>
      <c r="D37" s="24"/>
      <c r="E37" s="8"/>
      <c r="F37" s="7"/>
      <c r="G37" s="8"/>
      <c r="H37" s="35">
        <f>IF(G37="Да",1,0)*40*IF(B37="Английский",2,IF(B37="Русский",1,0))*IF(C37="Устный",1,IF('Данные о сотруднике'!D$8="Да",0.25,0))*IF(C37="Устный",IF(E37="Да",IF(D37&gt;1,0.5,1),IF(D37&gt;4,0.125,IF(D37&gt;2,(0.5/(D37-1)),0.5))),IF(D37&gt;4,0.2,IF(D37&gt;0,1/D37,1)))/IF(F37&gt;1,F37,1)</f>
        <v>0</v>
      </c>
      <c r="I37" s="84"/>
    </row>
    <row r="38" spans="1:9" x14ac:dyDescent="0.2">
      <c r="A38" s="22"/>
      <c r="B38" s="23"/>
      <c r="C38" s="23"/>
      <c r="D38" s="24"/>
      <c r="E38" s="8"/>
      <c r="F38" s="7"/>
      <c r="G38" s="8"/>
      <c r="H38" s="35">
        <f>IF(G38="Да",1,0)*40*IF(B38="Английский",2,IF(B38="Русский",1,0))*IF(C38="Устный",1,IF('Данные о сотруднике'!D$8="Да",0.25,0))*IF(C38="Устный",IF(E38="Да",IF(D38&gt;1,0.5,1),IF(D38&gt;4,0.125,IF(D38&gt;2,(0.5/(D38-1)),0.5))),IF(D38&gt;4,0.2,IF(D38&gt;0,1/D38,1)))/IF(F38&gt;1,F38,1)</f>
        <v>0</v>
      </c>
      <c r="I38" s="84"/>
    </row>
    <row r="39" spans="1:9" x14ac:dyDescent="0.2">
      <c r="G39" s="30" t="s">
        <v>9</v>
      </c>
      <c r="H39" s="45">
        <f>SUM(H24:H38)</f>
        <v>0</v>
      </c>
      <c r="I39" s="84"/>
    </row>
    <row r="40" spans="1:9" x14ac:dyDescent="0.2">
      <c r="A40" s="10" t="s">
        <v>3</v>
      </c>
      <c r="F40" s="1"/>
    </row>
    <row r="41" spans="1:9" x14ac:dyDescent="0.2">
      <c r="F41" s="1"/>
    </row>
    <row r="42" spans="1:9" x14ac:dyDescent="0.2">
      <c r="A42" s="10" t="str">
        <f>"Зав. лабораторией "&amp;'Данные о сотруднике'!$D$5</f>
        <v xml:space="preserve">Зав. лабораторией </v>
      </c>
      <c r="F42" s="1"/>
    </row>
    <row r="43" spans="1:9" x14ac:dyDescent="0.2">
      <c r="B43" s="27"/>
      <c r="C43" s="28"/>
      <c r="D43" s="103"/>
      <c r="E43" s="104"/>
      <c r="F43" s="29"/>
      <c r="G43" s="29"/>
      <c r="H43" s="29"/>
    </row>
    <row r="44" spans="1:9" ht="15.75" customHeight="1" x14ac:dyDescent="0.2"/>
    <row r="45" spans="1:9" ht="15.6" customHeight="1" x14ac:dyDescent="0.2"/>
  </sheetData>
  <sheetProtection algorithmName="SHA-512" hashValue="W0fIhRRyCbDLT/culhQAH4s38mz5lUBiloeanY+k4AKNY8kAxh76DJvdNmYz4jbvjhT19S/R8ChV4bFzti5EEw==" saltValue="DknQKYDwEYCJsdtT7jAyXw==" spinCount="100000" sheet="1" objects="1" scenarios="1" formatCells="0" formatColumns="0" formatRows="0"/>
  <mergeCells count="12">
    <mergeCell ref="H14:I14"/>
    <mergeCell ref="H20:I20"/>
    <mergeCell ref="H9:I9"/>
    <mergeCell ref="H10:I10"/>
    <mergeCell ref="H11:I11"/>
    <mergeCell ref="H12:I12"/>
    <mergeCell ref="H13:I13"/>
    <mergeCell ref="H15:I15"/>
    <mergeCell ref="H16:I16"/>
    <mergeCell ref="H17:I17"/>
    <mergeCell ref="H18:I18"/>
    <mergeCell ref="H19:I19"/>
  </mergeCells>
  <phoneticPr fontId="0" type="noConversion"/>
  <dataValidations count="7">
    <dataValidation type="whole" allowBlank="1" showInputMessage="1" showErrorMessage="1" errorTitle="Введено недопустимое значение" error="Введите целое число авторов публикации" sqref="C10:C21 D24:D38">
      <formula1>1</formula1>
      <formula2>100</formula2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G24:G38 E10:F19 E24:E38">
      <formula1>"Да, Нет"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Устный; Стендовый" prompt="Выберите из списка или введите одно из значений: Устный; Стендовый" sqref="C24:C38">
      <formula1>"Устный, Стендовый"</formula1>
    </dataValidation>
    <dataValidation type="whole" allowBlank="1" showInputMessage="1" showErrorMessage="1" errorTitle="Введено недопустимое значение" error="Введите целое число аффилиаций сотрудника, указанных в публикации" sqref="D10:D21 F24:F38">
      <formula1>1</formula1>
      <formula2>100</formula2>
    </dataValidation>
    <dataValidation type="list" allowBlank="1" showInputMessage="1" showErrorMessage="1" errorTitle="Введено недопустимое значение" error="Выберите из списка или введите одно из значений: Q1; Q2; Q3; Q4; Q/S" prompt="Выберите из списка или введите одно из значений: Q1; Q2; Q3; Q4; Q/S" sqref="B20:B21">
      <formula1>"Q1, Q2, Q3, Q4, Q/S"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Q1; Q2" prompt="Выберите из списка или введите одно из значений: Q1; Q2" sqref="B10:B19">
      <formula1>"Q1, Q2"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Россия/СНГ; Зарубежная" prompt="Выберите из списка или введите одно из значений: Русский; Английский" sqref="B24:B38">
      <formula1>"Русский, Английский"</formula1>
    </dataValidation>
  </dataValidations>
  <pageMargins left="0.75" right="0.75" top="1" bottom="1" header="0.51180555555555551" footer="0.51180555555555551"/>
  <pageSetup paperSize="9" scale="5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8" zoomScaleNormal="100" zoomScaleSheetLayoutView="100" workbookViewId="0">
      <selection activeCell="F25" sqref="F25"/>
    </sheetView>
  </sheetViews>
  <sheetFormatPr defaultColWidth="8.7109375" defaultRowHeight="12.75" x14ac:dyDescent="0.2"/>
  <cols>
    <col min="1" max="1" width="38.42578125" style="10" customWidth="1"/>
    <col min="2" max="2" width="16" style="10" customWidth="1"/>
    <col min="3" max="3" width="12.85546875" style="10" customWidth="1"/>
    <col min="4" max="4" width="12.42578125" style="10" customWidth="1"/>
    <col min="5" max="5" width="12.85546875" style="10" customWidth="1"/>
    <col min="6" max="6" width="36" style="10" customWidth="1"/>
    <col min="7" max="7" width="22.140625" style="1" customWidth="1"/>
    <col min="8" max="9" width="8.7109375" style="10"/>
    <col min="10" max="10" width="19.42578125" style="10" customWidth="1"/>
    <col min="11" max="16384" width="8.7109375" style="10"/>
  </cols>
  <sheetData>
    <row r="1" spans="1:10" s="101" customFormat="1" ht="20.25" x14ac:dyDescent="0.3">
      <c r="A1" s="88" t="s">
        <v>66</v>
      </c>
      <c r="B1" s="93"/>
      <c r="C1" s="91"/>
      <c r="D1" s="91"/>
      <c r="E1" s="91"/>
      <c r="F1" s="91"/>
      <c r="G1" s="120"/>
      <c r="H1" s="120"/>
      <c r="I1" s="120"/>
      <c r="J1" s="120"/>
    </row>
    <row r="2" spans="1:10" ht="14.25" customHeight="1" x14ac:dyDescent="0.2">
      <c r="A2" s="52"/>
      <c r="B2" s="54"/>
      <c r="D2" s="53"/>
      <c r="E2" s="52"/>
      <c r="F2" s="52"/>
      <c r="G2" s="53"/>
    </row>
    <row r="3" spans="1:10" ht="14.25" customHeight="1" x14ac:dyDescent="0.2">
      <c r="A3" s="90" t="s">
        <v>35</v>
      </c>
      <c r="D3" s="126"/>
      <c r="E3" s="52"/>
      <c r="F3" s="52"/>
      <c r="G3" s="53"/>
    </row>
    <row r="4" spans="1:10" ht="14.25" customHeight="1" x14ac:dyDescent="0.2">
      <c r="A4" s="52"/>
      <c r="B4" s="52"/>
      <c r="C4" s="52"/>
      <c r="D4" s="53"/>
      <c r="E4" s="52"/>
      <c r="F4" s="52"/>
      <c r="G4" s="53"/>
    </row>
    <row r="5" spans="1:10" ht="15" customHeight="1" x14ac:dyDescent="0.2">
      <c r="A5" s="1" t="str">
        <f>'Данные о сотруднике'!A5:C5&amp;" "&amp;'Данные о сотруднике'!D5</f>
        <v xml:space="preserve">Название лаборатории:  </v>
      </c>
      <c r="B5" s="3"/>
      <c r="C5" s="3"/>
      <c r="D5" s="55"/>
      <c r="E5" s="52"/>
      <c r="F5" s="52"/>
      <c r="G5" s="53"/>
    </row>
    <row r="6" spans="1:10" ht="14.25" customHeight="1" x14ac:dyDescent="0.2">
      <c r="A6" s="1" t="str">
        <f>'Данные о сотруднике'!A6:C6&amp;" "&amp;'Данные о сотруднике'!D6</f>
        <v xml:space="preserve">ФИО сотрудника: </v>
      </c>
      <c r="B6" s="3"/>
      <c r="C6" s="3"/>
      <c r="D6" s="55"/>
      <c r="E6" s="52"/>
      <c r="F6" s="52"/>
      <c r="G6" s="53"/>
    </row>
    <row r="7" spans="1:10" x14ac:dyDescent="0.2">
      <c r="A7" s="52"/>
      <c r="B7" s="52"/>
      <c r="C7" s="52"/>
      <c r="D7" s="52"/>
      <c r="E7" s="52"/>
      <c r="F7" s="52"/>
      <c r="G7" s="53"/>
    </row>
    <row r="8" spans="1:10" ht="81.75" customHeight="1" x14ac:dyDescent="0.2">
      <c r="A8" s="32" t="s">
        <v>77</v>
      </c>
      <c r="B8" s="33" t="s">
        <v>28</v>
      </c>
      <c r="C8" s="33" t="s">
        <v>29</v>
      </c>
      <c r="D8" s="33" t="s">
        <v>25</v>
      </c>
      <c r="E8" s="33" t="s">
        <v>13</v>
      </c>
      <c r="F8" s="33" t="s">
        <v>79</v>
      </c>
      <c r="G8" s="33" t="s">
        <v>65</v>
      </c>
      <c r="H8" s="34" t="s">
        <v>2</v>
      </c>
      <c r="I8" s="142" t="s">
        <v>69</v>
      </c>
      <c r="J8" s="142"/>
    </row>
    <row r="9" spans="1:10" x14ac:dyDescent="0.2">
      <c r="A9" s="50"/>
      <c r="B9" s="51"/>
      <c r="C9" s="51"/>
      <c r="D9" s="51"/>
      <c r="E9" s="51"/>
      <c r="F9" s="8"/>
      <c r="G9" s="8"/>
      <c r="H9" s="35">
        <f>IF(G9="Да",1,0)*IF(B9="Патент",200,IF(B9="Ноу-хау",100,0))/IF(C9&gt;1,C9,1)/IF(D9&gt;4,5,IF(D9&gt;1,D9,1))/IF(E9&gt;1,E9,1)*IF(F9="Да",1,0.75)</f>
        <v>0</v>
      </c>
      <c r="I9" s="146"/>
      <c r="J9" s="146"/>
    </row>
    <row r="10" spans="1:10" x14ac:dyDescent="0.2">
      <c r="A10" s="50"/>
      <c r="B10" s="51"/>
      <c r="C10" s="51"/>
      <c r="D10" s="51"/>
      <c r="E10" s="51"/>
      <c r="F10" s="8"/>
      <c r="G10" s="8"/>
      <c r="H10" s="35">
        <f t="shared" ref="H10:H19" si="0">IF(G10="Да",1,0)*IF(B10="Патент",200,IF(B10="Ноу-хау",100,0))/IF(C10&gt;1,C10,1)/IF(D10&gt;4,5,IF(D10&gt;1,D10,1))/IF(E10&gt;1,E10,1)*IF(F10="Да",1,0.75)</f>
        <v>0</v>
      </c>
      <c r="I10" s="146"/>
      <c r="J10" s="146"/>
    </row>
    <row r="11" spans="1:10" x14ac:dyDescent="0.2">
      <c r="A11" s="50"/>
      <c r="B11" s="51"/>
      <c r="C11" s="51"/>
      <c r="D11" s="51"/>
      <c r="E11" s="51"/>
      <c r="F11" s="8"/>
      <c r="G11" s="8"/>
      <c r="H11" s="35">
        <f t="shared" si="0"/>
        <v>0</v>
      </c>
      <c r="I11" s="146"/>
      <c r="J11" s="146"/>
    </row>
    <row r="12" spans="1:10" x14ac:dyDescent="0.2">
      <c r="A12" s="50"/>
      <c r="B12" s="51"/>
      <c r="C12" s="51"/>
      <c r="D12" s="51"/>
      <c r="E12" s="51"/>
      <c r="F12" s="8"/>
      <c r="G12" s="8"/>
      <c r="H12" s="35">
        <f t="shared" si="0"/>
        <v>0</v>
      </c>
      <c r="I12" s="146"/>
      <c r="J12" s="146"/>
    </row>
    <row r="13" spans="1:10" x14ac:dyDescent="0.2">
      <c r="A13" s="50"/>
      <c r="B13" s="51"/>
      <c r="C13" s="51"/>
      <c r="D13" s="51"/>
      <c r="E13" s="51"/>
      <c r="F13" s="8"/>
      <c r="G13" s="8"/>
      <c r="H13" s="35">
        <f t="shared" si="0"/>
        <v>0</v>
      </c>
      <c r="I13" s="146"/>
      <c r="J13" s="146"/>
    </row>
    <row r="14" spans="1:10" x14ac:dyDescent="0.2">
      <c r="A14" s="50"/>
      <c r="B14" s="51"/>
      <c r="C14" s="51"/>
      <c r="D14" s="51"/>
      <c r="E14" s="51"/>
      <c r="F14" s="8"/>
      <c r="G14" s="8"/>
      <c r="H14" s="35">
        <f t="shared" si="0"/>
        <v>0</v>
      </c>
      <c r="I14" s="146"/>
      <c r="J14" s="146"/>
    </row>
    <row r="15" spans="1:10" x14ac:dyDescent="0.2">
      <c r="A15" s="50"/>
      <c r="B15" s="51"/>
      <c r="C15" s="51"/>
      <c r="D15" s="51"/>
      <c r="E15" s="51"/>
      <c r="F15" s="8"/>
      <c r="G15" s="8"/>
      <c r="H15" s="35">
        <f t="shared" si="0"/>
        <v>0</v>
      </c>
      <c r="I15" s="146"/>
      <c r="J15" s="146"/>
    </row>
    <row r="16" spans="1:10" x14ac:dyDescent="0.2">
      <c r="A16" s="50"/>
      <c r="B16" s="51"/>
      <c r="C16" s="51"/>
      <c r="D16" s="51"/>
      <c r="E16" s="51"/>
      <c r="F16" s="79"/>
      <c r="G16" s="8"/>
      <c r="H16" s="35">
        <f t="shared" si="0"/>
        <v>0</v>
      </c>
      <c r="I16" s="146"/>
      <c r="J16" s="146"/>
    </row>
    <row r="17" spans="1:10" x14ac:dyDescent="0.2">
      <c r="A17" s="94"/>
      <c r="B17" s="18"/>
      <c r="C17" s="18"/>
      <c r="D17" s="18"/>
      <c r="E17" s="18"/>
      <c r="F17" s="8"/>
      <c r="G17" s="8"/>
      <c r="H17" s="35">
        <f t="shared" si="0"/>
        <v>0</v>
      </c>
      <c r="I17" s="146"/>
      <c r="J17" s="146"/>
    </row>
    <row r="18" spans="1:10" x14ac:dyDescent="0.2">
      <c r="A18" s="94"/>
      <c r="B18" s="18"/>
      <c r="C18" s="18"/>
      <c r="D18" s="18"/>
      <c r="E18" s="18"/>
      <c r="F18" s="8"/>
      <c r="G18" s="8"/>
      <c r="H18" s="35">
        <f t="shared" si="0"/>
        <v>0</v>
      </c>
      <c r="I18" s="146"/>
      <c r="J18" s="146"/>
    </row>
    <row r="19" spans="1:10" s="112" customFormat="1" ht="12.75" customHeight="1" x14ac:dyDescent="0.2">
      <c r="A19" s="95"/>
      <c r="B19" s="18"/>
      <c r="C19" s="18"/>
      <c r="D19" s="18"/>
      <c r="E19" s="18"/>
      <c r="F19" s="8"/>
      <c r="G19" s="8"/>
      <c r="H19" s="35">
        <f t="shared" si="0"/>
        <v>0</v>
      </c>
      <c r="I19" s="146"/>
      <c r="J19" s="146"/>
    </row>
    <row r="20" spans="1:10" ht="13.5" customHeight="1" x14ac:dyDescent="0.2">
      <c r="A20" s="56"/>
      <c r="E20" s="56"/>
      <c r="G20" s="30" t="s">
        <v>9</v>
      </c>
      <c r="H20" s="36">
        <f>SUM(H9:H19)</f>
        <v>0</v>
      </c>
      <c r="I20" s="146"/>
      <c r="J20" s="146"/>
    </row>
    <row r="21" spans="1:10" ht="15.75" x14ac:dyDescent="0.25">
      <c r="A21" s="56"/>
      <c r="E21" s="56"/>
      <c r="F21" s="56"/>
      <c r="G21" s="47"/>
      <c r="H21" s="53"/>
    </row>
    <row r="22" spans="1:10" x14ac:dyDescent="0.2">
      <c r="A22" s="10" t="s">
        <v>3</v>
      </c>
      <c r="F22" s="1"/>
      <c r="G22" s="10"/>
    </row>
    <row r="23" spans="1:10" x14ac:dyDescent="0.2">
      <c r="F23" s="1"/>
      <c r="G23" s="10"/>
    </row>
    <row r="24" spans="1:10" x14ac:dyDescent="0.2">
      <c r="A24" s="10" t="str">
        <f>"Зав. лабораторией "&amp;'Данные о сотруднике'!$D$5</f>
        <v xml:space="preserve">Зав. лабораторией </v>
      </c>
      <c r="F24" s="1"/>
      <c r="G24" s="10"/>
    </row>
    <row r="25" spans="1:10" x14ac:dyDescent="0.2">
      <c r="B25" s="27"/>
      <c r="C25" s="28"/>
      <c r="D25" s="103"/>
      <c r="E25" s="104"/>
      <c r="F25" s="29"/>
      <c r="G25" s="29"/>
      <c r="H25" s="29"/>
    </row>
    <row r="42" spans="2:4" ht="15" x14ac:dyDescent="0.2">
      <c r="B42" s="56"/>
      <c r="C42" s="56"/>
      <c r="D42" s="56"/>
    </row>
    <row r="43" spans="2:4" ht="15" x14ac:dyDescent="0.2">
      <c r="B43" s="56"/>
      <c r="C43" s="56"/>
      <c r="D43" s="56"/>
    </row>
    <row r="44" spans="2:4" ht="15" x14ac:dyDescent="0.2">
      <c r="B44" s="56"/>
      <c r="C44" s="56"/>
      <c r="D44" s="56"/>
    </row>
  </sheetData>
  <sheetProtection algorithmName="SHA-512" hashValue="x4Yx3Y2E9n2HI/DJNqLOREmpdvtVYB9YYvypbvkaIrGw3ScTGfZ7ukGIJb/IBsPGFYzYNEEEO1jzAdGIDITmrg==" saltValue="TRpORHj8cOOEGtmybSNSqw==" spinCount="100000" sheet="1" objects="1" scenarios="1" formatCells="0" formatColumns="0" formatRows="0"/>
  <mergeCells count="13">
    <mergeCell ref="I20:J20"/>
    <mergeCell ref="I19:J19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</mergeCells>
  <phoneticPr fontId="0" type="noConversion"/>
  <dataValidations count="2">
    <dataValidation type="list" allowBlank="1" showInputMessage="1" showErrorMessage="1" errorTitle="Введено недопустимое значение" error="Выберите из списка или введите одно из значений: Патент; Ноу-хау" prompt="Выберите из списка или введите одно из значений: Патент; Ноу-хау" sqref="B9:B19">
      <formula1>"Патент, Ноу-хау"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F9:G19">
      <formula1>"Да, Нет"</formula1>
    </dataValidation>
  </dataValidations>
  <pageMargins left="0.7" right="0.54652777777777772" top="0.75" bottom="0.75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zoomScaleSheetLayoutView="100" workbookViewId="0">
      <selection activeCell="E5" sqref="E5"/>
    </sheetView>
  </sheetViews>
  <sheetFormatPr defaultColWidth="8.7109375" defaultRowHeight="12.75" x14ac:dyDescent="0.2"/>
  <cols>
    <col min="1" max="2" width="26.28515625" style="10" customWidth="1"/>
    <col min="3" max="3" width="19.42578125" style="10" customWidth="1"/>
    <col min="4" max="4" width="14.28515625" style="10" customWidth="1"/>
    <col min="5" max="5" width="11.28515625" style="10" customWidth="1"/>
    <col min="6" max="6" width="35.7109375" style="10" customWidth="1"/>
    <col min="7" max="16384" width="8.7109375" style="10"/>
  </cols>
  <sheetData>
    <row r="1" spans="1:6" s="101" customFormat="1" ht="20.25" x14ac:dyDescent="0.3">
      <c r="A1" s="88" t="s">
        <v>66</v>
      </c>
      <c r="B1" s="93"/>
      <c r="C1" s="91"/>
      <c r="D1" s="91"/>
      <c r="E1" s="91"/>
      <c r="F1" s="91"/>
    </row>
    <row r="2" spans="1:6" ht="15" x14ac:dyDescent="0.2">
      <c r="A2" s="21"/>
      <c r="C2" s="56"/>
    </row>
    <row r="3" spans="1:6" ht="15.75" x14ac:dyDescent="0.25">
      <c r="A3" s="87" t="s">
        <v>32</v>
      </c>
      <c r="C3" s="102"/>
      <c r="D3" s="102"/>
      <c r="E3" s="102"/>
      <c r="F3" s="102"/>
    </row>
    <row r="4" spans="1:6" x14ac:dyDescent="0.2">
      <c r="C4" s="2"/>
      <c r="D4" s="124"/>
      <c r="E4" s="124"/>
    </row>
    <row r="5" spans="1:6" x14ac:dyDescent="0.2">
      <c r="A5" s="1" t="str">
        <f>'Данные о сотруднике'!A5:C5&amp;" "&amp;'Данные о сотруднике'!D5</f>
        <v xml:space="preserve">Название лаборатории:  </v>
      </c>
      <c r="B5" s="1"/>
      <c r="C5" s="3"/>
      <c r="D5" s="55"/>
      <c r="E5" s="55"/>
      <c r="F5" s="55"/>
    </row>
    <row r="6" spans="1:6" x14ac:dyDescent="0.2">
      <c r="A6" s="1" t="str">
        <f>'Данные о сотруднике'!A6:C6&amp;" "&amp;'Данные о сотруднике'!D6</f>
        <v xml:space="preserve">ФИО сотрудника: </v>
      </c>
      <c r="B6" s="1"/>
      <c r="C6" s="3"/>
      <c r="D6" s="55"/>
      <c r="E6" s="55"/>
      <c r="F6" s="55"/>
    </row>
    <row r="7" spans="1:6" x14ac:dyDescent="0.2">
      <c r="A7" s="1"/>
      <c r="B7" s="1"/>
      <c r="C7" s="3"/>
      <c r="D7" s="55"/>
      <c r="E7" s="55"/>
      <c r="F7" s="55"/>
    </row>
    <row r="8" spans="1:6" x14ac:dyDescent="0.2">
      <c r="A8" s="1" t="s">
        <v>32</v>
      </c>
      <c r="D8" s="102"/>
      <c r="E8" s="102"/>
      <c r="F8" s="102"/>
    </row>
    <row r="9" spans="1:6" ht="63.75" x14ac:dyDescent="0.2">
      <c r="A9" s="60" t="s">
        <v>90</v>
      </c>
      <c r="B9" s="60" t="s">
        <v>31</v>
      </c>
      <c r="C9" s="60" t="s">
        <v>30</v>
      </c>
      <c r="D9" s="61" t="s">
        <v>4</v>
      </c>
      <c r="E9" s="142" t="s">
        <v>69</v>
      </c>
      <c r="F9" s="142"/>
    </row>
    <row r="10" spans="1:6" ht="14.25" customHeight="1" x14ac:dyDescent="0.2">
      <c r="A10" s="78"/>
      <c r="B10" s="57"/>
      <c r="C10" s="57"/>
      <c r="D10" s="62">
        <f>IF(B10="Кандидатская диссертация",150,IF(B10="Дипломная работа",40,IF(B10="Курсовая работа",20,0)))/IF(C10&gt;1,C10,1)</f>
        <v>0</v>
      </c>
      <c r="E10" s="146"/>
      <c r="F10" s="146"/>
    </row>
    <row r="11" spans="1:6" x14ac:dyDescent="0.2">
      <c r="A11" s="57"/>
      <c r="B11" s="57"/>
      <c r="C11" s="57"/>
      <c r="D11" s="62">
        <f t="shared" ref="D11:D15" si="0">IF(B11="Кандидатская диссертация",150,IF(B11="Дипломная работа",40,IF(B11="Курсовая работа",20,0)))/IF(C11&gt;1,C11,1)</f>
        <v>0</v>
      </c>
      <c r="E11" s="146"/>
      <c r="F11" s="146"/>
    </row>
    <row r="12" spans="1:6" x14ac:dyDescent="0.2">
      <c r="A12" s="57"/>
      <c r="B12" s="57"/>
      <c r="C12" s="57"/>
      <c r="D12" s="62">
        <f t="shared" si="0"/>
        <v>0</v>
      </c>
      <c r="E12" s="146"/>
      <c r="F12" s="146"/>
    </row>
    <row r="13" spans="1:6" x14ac:dyDescent="0.2">
      <c r="A13" s="57"/>
      <c r="B13" s="57"/>
      <c r="C13" s="57"/>
      <c r="D13" s="62">
        <f t="shared" si="0"/>
        <v>0</v>
      </c>
      <c r="E13" s="146"/>
      <c r="F13" s="146"/>
    </row>
    <row r="14" spans="1:6" x14ac:dyDescent="0.2">
      <c r="A14" s="57"/>
      <c r="B14" s="57"/>
      <c r="C14" s="57"/>
      <c r="D14" s="62">
        <f t="shared" si="0"/>
        <v>0</v>
      </c>
      <c r="E14" s="146"/>
      <c r="F14" s="146"/>
    </row>
    <row r="15" spans="1:6" x14ac:dyDescent="0.2">
      <c r="A15" s="57"/>
      <c r="B15" s="57"/>
      <c r="C15" s="57"/>
      <c r="D15" s="62">
        <f t="shared" si="0"/>
        <v>0</v>
      </c>
      <c r="E15" s="146"/>
      <c r="F15" s="146"/>
    </row>
    <row r="16" spans="1:6" x14ac:dyDescent="0.2">
      <c r="A16" s="63"/>
      <c r="B16" s="63"/>
      <c r="C16" s="30" t="s">
        <v>9</v>
      </c>
      <c r="D16" s="46">
        <f>SUM(D10:D15)</f>
        <v>0</v>
      </c>
      <c r="E16" s="146"/>
      <c r="F16" s="146"/>
    </row>
    <row r="17" spans="1:7" x14ac:dyDescent="0.2">
      <c r="A17" s="63"/>
      <c r="B17" s="63"/>
      <c r="C17" s="30"/>
      <c r="D17" s="31"/>
      <c r="F17" s="127"/>
    </row>
    <row r="18" spans="1:7" x14ac:dyDescent="0.2">
      <c r="A18" s="1" t="s">
        <v>34</v>
      </c>
      <c r="D18" s="102"/>
      <c r="E18" s="102"/>
      <c r="F18" s="102"/>
    </row>
    <row r="19" spans="1:7" ht="51" x14ac:dyDescent="0.2">
      <c r="A19" s="60" t="s">
        <v>91</v>
      </c>
      <c r="B19" s="60" t="s">
        <v>33</v>
      </c>
      <c r="C19" s="60" t="s">
        <v>30</v>
      </c>
      <c r="D19" s="61" t="s">
        <v>4</v>
      </c>
      <c r="E19" s="142" t="s">
        <v>69</v>
      </c>
      <c r="F19" s="142"/>
    </row>
    <row r="20" spans="1:7" x14ac:dyDescent="0.2">
      <c r="A20" s="59"/>
      <c r="B20" s="59"/>
      <c r="C20" s="59"/>
      <c r="D20" s="62">
        <f>IF(B20="Аспирант",50,IF(B20="Соискатель",150,0))/IF(C20&gt;1,C20,1)</f>
        <v>0</v>
      </c>
      <c r="E20" s="146"/>
      <c r="F20" s="146"/>
    </row>
    <row r="21" spans="1:7" x14ac:dyDescent="0.2">
      <c r="A21" s="59"/>
      <c r="B21" s="59"/>
      <c r="C21" s="59"/>
      <c r="D21" s="62">
        <f t="shared" ref="D21:D25" si="1">IF(B21="Аспирант",50,IF(B21="Соискатель",150,0))/IF(C21&gt;1,C21,1)</f>
        <v>0</v>
      </c>
      <c r="E21" s="146"/>
      <c r="F21" s="146"/>
    </row>
    <row r="22" spans="1:7" x14ac:dyDescent="0.2">
      <c r="A22" s="59"/>
      <c r="B22" s="59"/>
      <c r="C22" s="59"/>
      <c r="D22" s="62">
        <f t="shared" si="1"/>
        <v>0</v>
      </c>
      <c r="E22" s="146"/>
      <c r="F22" s="146"/>
    </row>
    <row r="23" spans="1:7" x14ac:dyDescent="0.2">
      <c r="A23" s="59"/>
      <c r="B23" s="59"/>
      <c r="C23" s="59"/>
      <c r="D23" s="62">
        <f t="shared" si="1"/>
        <v>0</v>
      </c>
      <c r="E23" s="146"/>
      <c r="F23" s="146"/>
    </row>
    <row r="24" spans="1:7" x14ac:dyDescent="0.2">
      <c r="A24" s="59"/>
      <c r="B24" s="59"/>
      <c r="C24" s="59"/>
      <c r="D24" s="62">
        <f t="shared" si="1"/>
        <v>0</v>
      </c>
      <c r="E24" s="146"/>
      <c r="F24" s="146"/>
    </row>
    <row r="25" spans="1:7" x14ac:dyDescent="0.2">
      <c r="A25" s="59"/>
      <c r="B25" s="59"/>
      <c r="C25" s="59"/>
      <c r="D25" s="62">
        <f t="shared" si="1"/>
        <v>0</v>
      </c>
      <c r="E25" s="146"/>
      <c r="F25" s="146"/>
    </row>
    <row r="26" spans="1:7" x14ac:dyDescent="0.2">
      <c r="A26" s="63"/>
      <c r="B26" s="63"/>
      <c r="C26" s="30" t="s">
        <v>9</v>
      </c>
      <c r="D26" s="46">
        <f>IF(SUM(D20:D25)&gt;60,60,SUM(D20:D25))</f>
        <v>0</v>
      </c>
      <c r="E26" s="146"/>
      <c r="F26" s="146"/>
    </row>
    <row r="27" spans="1:7" ht="16.5" customHeight="1" x14ac:dyDescent="0.2">
      <c r="A27" s="63"/>
      <c r="B27" s="63"/>
      <c r="C27" s="63"/>
      <c r="D27" s="63"/>
      <c r="E27" s="63"/>
      <c r="F27" s="63"/>
    </row>
    <row r="28" spans="1:7" x14ac:dyDescent="0.2">
      <c r="A28" s="10" t="s">
        <v>3</v>
      </c>
      <c r="F28" s="1"/>
    </row>
    <row r="29" spans="1:7" x14ac:dyDescent="0.2">
      <c r="F29" s="1"/>
    </row>
    <row r="30" spans="1:7" x14ac:dyDescent="0.2">
      <c r="A30" s="10" t="str">
        <f>"Зав. лабораторией "&amp;'Данные о сотруднике'!$D$5</f>
        <v xml:space="preserve">Зав. лабораторией </v>
      </c>
      <c r="F30" s="1"/>
    </row>
    <row r="31" spans="1:7" x14ac:dyDescent="0.2">
      <c r="B31" s="27"/>
      <c r="C31" s="28"/>
      <c r="D31" s="103"/>
      <c r="E31" s="104"/>
      <c r="F31" s="29"/>
    </row>
    <row r="32" spans="1:7" x14ac:dyDescent="0.2">
      <c r="G32" s="1"/>
    </row>
    <row r="33" spans="1:6" x14ac:dyDescent="0.2">
      <c r="A33" s="63"/>
      <c r="B33" s="63"/>
      <c r="C33" s="63"/>
      <c r="D33" s="63"/>
      <c r="E33" s="63"/>
      <c r="F33" s="63"/>
    </row>
    <row r="34" spans="1:6" x14ac:dyDescent="0.2">
      <c r="A34" s="63"/>
      <c r="B34" s="63"/>
      <c r="C34" s="63"/>
      <c r="D34" s="63"/>
      <c r="E34" s="63"/>
      <c r="F34" s="63"/>
    </row>
    <row r="35" spans="1:6" x14ac:dyDescent="0.2">
      <c r="A35" s="63"/>
      <c r="B35" s="63"/>
      <c r="C35" s="63"/>
      <c r="D35" s="63"/>
      <c r="E35" s="63"/>
      <c r="F35" s="63"/>
    </row>
    <row r="36" spans="1:6" x14ac:dyDescent="0.2">
      <c r="A36" s="63"/>
      <c r="B36" s="63"/>
      <c r="C36" s="63"/>
      <c r="D36" s="63"/>
      <c r="E36" s="63"/>
      <c r="F36" s="63"/>
    </row>
    <row r="37" spans="1:6" x14ac:dyDescent="0.2">
      <c r="A37" s="63"/>
      <c r="B37" s="63"/>
      <c r="C37" s="63"/>
      <c r="D37" s="63"/>
      <c r="E37" s="63"/>
      <c r="F37" s="63"/>
    </row>
    <row r="38" spans="1:6" x14ac:dyDescent="0.2">
      <c r="A38" s="63"/>
      <c r="B38" s="63"/>
      <c r="C38" s="63"/>
      <c r="D38" s="63"/>
      <c r="E38" s="63"/>
      <c r="F38" s="63"/>
    </row>
    <row r="39" spans="1:6" x14ac:dyDescent="0.2">
      <c r="A39" s="63"/>
      <c r="B39" s="63"/>
      <c r="C39" s="63"/>
      <c r="D39" s="63"/>
      <c r="E39" s="63"/>
      <c r="F39" s="63"/>
    </row>
    <row r="40" spans="1:6" x14ac:dyDescent="0.2">
      <c r="A40" s="63"/>
      <c r="B40" s="63"/>
      <c r="C40" s="63"/>
      <c r="D40" s="63"/>
      <c r="E40" s="63"/>
      <c r="F40" s="63"/>
    </row>
    <row r="41" spans="1:6" x14ac:dyDescent="0.2">
      <c r="A41" s="63"/>
      <c r="B41" s="63"/>
      <c r="C41" s="63"/>
      <c r="D41" s="63"/>
      <c r="E41" s="63"/>
      <c r="F41" s="63"/>
    </row>
    <row r="42" spans="1:6" x14ac:dyDescent="0.2">
      <c r="A42" s="63"/>
      <c r="B42" s="63"/>
      <c r="C42" s="63"/>
      <c r="D42" s="63"/>
      <c r="E42" s="63"/>
      <c r="F42" s="63"/>
    </row>
    <row r="43" spans="1:6" x14ac:dyDescent="0.2">
      <c r="A43" s="63"/>
      <c r="B43" s="63"/>
      <c r="C43" s="63"/>
      <c r="D43" s="63"/>
      <c r="E43" s="63"/>
      <c r="F43" s="63"/>
    </row>
    <row r="44" spans="1:6" x14ac:dyDescent="0.2">
      <c r="A44" s="63"/>
      <c r="B44" s="63"/>
      <c r="C44" s="63"/>
      <c r="D44" s="63"/>
      <c r="E44" s="63"/>
      <c r="F44" s="63"/>
    </row>
  </sheetData>
  <sheetProtection algorithmName="SHA-512" hashValue="6zzRxP7Zz3gxOBwp6P8+mnzIvxP+SFw0XQRkaUHPpWzBNBT/1Q6teg6M3wMjFJaT4YNOvOWM4JL781U6/GOLnQ==" saltValue="u2kbLIUcWmkD231JOo4cDA==" spinCount="100000" sheet="1" objects="1" scenarios="1" formatCells="0" formatColumns="0" formatRows="0"/>
  <mergeCells count="16">
    <mergeCell ref="E26:F26"/>
    <mergeCell ref="E25:F25"/>
    <mergeCell ref="E15:F15"/>
    <mergeCell ref="E19:F19"/>
    <mergeCell ref="E9:F9"/>
    <mergeCell ref="E10:F10"/>
    <mergeCell ref="E11:F11"/>
    <mergeCell ref="E12:F12"/>
    <mergeCell ref="E13:F13"/>
    <mergeCell ref="E14:F14"/>
    <mergeCell ref="E16:F16"/>
    <mergeCell ref="E20:F20"/>
    <mergeCell ref="E21:F21"/>
    <mergeCell ref="E22:F22"/>
    <mergeCell ref="E23:F23"/>
    <mergeCell ref="E24:F24"/>
  </mergeCells>
  <phoneticPr fontId="0" type="noConversion"/>
  <dataValidations count="2">
    <dataValidation type="list" allowBlank="1" showInputMessage="1" showErrorMessage="1" errorTitle="Введено недопустимое значение" error="Выберите из списка или введите одно из значений:  Кандидатская диссертация; Дипломная работа; Курсовая работа" prompt="Выберите из списка или введите одно из значений:  Кандидатская диссертация; Дипломная работа; Курсовая работа" sqref="B10:B15">
      <formula1>" Кандидатская диссертация, Дипломная работа, Курсовая работа"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Аспирант; Соискатель" prompt="Выберите из списка или введите одно из значений: Аспирант; Соискатель" sqref="B20:B25">
      <formula1>"Аспирант, Соискатель"</formula1>
    </dataValidation>
  </dataValidation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zoomScaleNormal="100" zoomScaleSheetLayoutView="100" workbookViewId="0">
      <selection activeCell="D5" sqref="D5"/>
    </sheetView>
  </sheetViews>
  <sheetFormatPr defaultColWidth="9.140625" defaultRowHeight="12.75" x14ac:dyDescent="0.2"/>
  <cols>
    <col min="1" max="1" width="39.140625" style="102" customWidth="1"/>
    <col min="2" max="2" width="20.28515625" style="102" customWidth="1"/>
    <col min="3" max="3" width="24.5703125" style="102" customWidth="1"/>
    <col min="4" max="4" width="24.140625" style="102" customWidth="1"/>
    <col min="5" max="6" width="9.140625" style="102"/>
    <col min="7" max="7" width="18.28515625" style="102" customWidth="1"/>
    <col min="8" max="16384" width="9.140625" style="102"/>
  </cols>
  <sheetData>
    <row r="1" spans="1:7" s="101" customFormat="1" ht="20.25" x14ac:dyDescent="0.3">
      <c r="A1" s="88" t="s">
        <v>66</v>
      </c>
      <c r="B1" s="93"/>
      <c r="C1" s="91"/>
      <c r="D1" s="91"/>
      <c r="E1" s="91"/>
      <c r="F1" s="91"/>
      <c r="G1" s="91"/>
    </row>
    <row r="2" spans="1:7" x14ac:dyDescent="0.2">
      <c r="A2" s="10"/>
      <c r="B2" s="10"/>
      <c r="C2" s="10"/>
      <c r="D2" s="10"/>
    </row>
    <row r="3" spans="1:7" ht="15.75" x14ac:dyDescent="0.2">
      <c r="A3" s="90" t="s">
        <v>11</v>
      </c>
      <c r="C3" s="128"/>
      <c r="D3" s="10"/>
    </row>
    <row r="4" spans="1:7" x14ac:dyDescent="0.2">
      <c r="A4" s="10"/>
      <c r="B4" s="10"/>
      <c r="C4" s="10"/>
      <c r="D4" s="10"/>
    </row>
    <row r="5" spans="1:7" x14ac:dyDescent="0.2">
      <c r="A5" s="1" t="str">
        <f>'Данные о сотруднике'!A5:C5&amp;" "&amp;'Данные о сотруднике'!D5</f>
        <v xml:space="preserve">Название лаборатории:  </v>
      </c>
      <c r="B5" s="3"/>
      <c r="C5" s="55"/>
      <c r="D5" s="10"/>
    </row>
    <row r="6" spans="1:7" x14ac:dyDescent="0.2">
      <c r="A6" s="1" t="str">
        <f>'Данные о сотруднике'!A6:C6&amp;" "&amp;'Данные о сотруднике'!D6</f>
        <v xml:space="preserve">ФИО сотрудника: </v>
      </c>
      <c r="B6" s="3"/>
      <c r="C6" s="55"/>
      <c r="D6" s="10"/>
    </row>
    <row r="7" spans="1:7" x14ac:dyDescent="0.2">
      <c r="A7" s="1"/>
      <c r="B7" s="3"/>
      <c r="C7" s="55"/>
      <c r="D7" s="10"/>
    </row>
    <row r="8" spans="1:7" x14ac:dyDescent="0.2">
      <c r="A8" s="1" t="s">
        <v>83</v>
      </c>
      <c r="B8" s="66"/>
      <c r="C8" s="66"/>
      <c r="D8" s="10"/>
    </row>
    <row r="9" spans="1:7" ht="70.5" customHeight="1" x14ac:dyDescent="0.2">
      <c r="A9" s="60" t="s">
        <v>94</v>
      </c>
      <c r="B9" s="60" t="s">
        <v>82</v>
      </c>
      <c r="C9" s="68" t="s">
        <v>36</v>
      </c>
      <c r="D9" s="142" t="s">
        <v>69</v>
      </c>
      <c r="E9" s="142"/>
      <c r="F9" s="142"/>
      <c r="G9" s="142"/>
    </row>
    <row r="10" spans="1:7" x14ac:dyDescent="0.2">
      <c r="A10" s="58"/>
      <c r="B10" s="58"/>
      <c r="C10" s="85">
        <f>IF(B10="Семестровый курс",300,IF(B10="Короткий курс (не менее 3 лекций)",100,0))</f>
        <v>0</v>
      </c>
      <c r="D10" s="146"/>
      <c r="E10" s="146"/>
      <c r="F10" s="146"/>
      <c r="G10" s="146"/>
    </row>
    <row r="11" spans="1:7" x14ac:dyDescent="0.2">
      <c r="A11" s="58"/>
      <c r="B11" s="58"/>
      <c r="C11" s="85">
        <f t="shared" ref="C11:C12" si="0">IF(B11="Семестровый курс",300,IF(B11="Короткий курс (не менее 3 лекций)",100,0))</f>
        <v>0</v>
      </c>
      <c r="D11" s="146"/>
      <c r="E11" s="146"/>
      <c r="F11" s="146"/>
      <c r="G11" s="146"/>
    </row>
    <row r="12" spans="1:7" x14ac:dyDescent="0.2">
      <c r="A12" s="58"/>
      <c r="B12" s="58"/>
      <c r="C12" s="85">
        <f t="shared" si="0"/>
        <v>0</v>
      </c>
      <c r="D12" s="146"/>
      <c r="E12" s="146"/>
      <c r="F12" s="146"/>
      <c r="G12" s="146"/>
    </row>
    <row r="13" spans="1:7" x14ac:dyDescent="0.2">
      <c r="A13" s="58"/>
      <c r="B13" s="58"/>
      <c r="C13" s="85">
        <f t="shared" ref="C13:C19" si="1">IF(B13="Семестровый курс",300,IF(B13="Короткий курс (не менее 3 лекций)",100,0))</f>
        <v>0</v>
      </c>
      <c r="D13" s="146"/>
      <c r="E13" s="146"/>
      <c r="F13" s="146"/>
      <c r="G13" s="146"/>
    </row>
    <row r="14" spans="1:7" x14ac:dyDescent="0.2">
      <c r="A14" s="58"/>
      <c r="B14" s="58"/>
      <c r="C14" s="85">
        <f t="shared" si="1"/>
        <v>0</v>
      </c>
      <c r="D14" s="146"/>
      <c r="E14" s="146"/>
      <c r="F14" s="146"/>
      <c r="G14" s="146"/>
    </row>
    <row r="15" spans="1:7" x14ac:dyDescent="0.2">
      <c r="A15" s="58"/>
      <c r="B15" s="58"/>
      <c r="C15" s="85">
        <f t="shared" si="1"/>
        <v>0</v>
      </c>
      <c r="D15" s="146"/>
      <c r="E15" s="146"/>
      <c r="F15" s="146"/>
      <c r="G15" s="146"/>
    </row>
    <row r="16" spans="1:7" x14ac:dyDescent="0.2">
      <c r="A16" s="58"/>
      <c r="B16" s="58"/>
      <c r="C16" s="85">
        <f t="shared" si="1"/>
        <v>0</v>
      </c>
      <c r="D16" s="146"/>
      <c r="E16" s="146"/>
      <c r="F16" s="146"/>
      <c r="G16" s="146"/>
    </row>
    <row r="17" spans="1:7" x14ac:dyDescent="0.2">
      <c r="A17" s="58"/>
      <c r="B17" s="58"/>
      <c r="C17" s="85">
        <f t="shared" si="1"/>
        <v>0</v>
      </c>
      <c r="D17" s="146"/>
      <c r="E17" s="146"/>
      <c r="F17" s="146"/>
      <c r="G17" s="146"/>
    </row>
    <row r="18" spans="1:7" x14ac:dyDescent="0.2">
      <c r="A18" s="58"/>
      <c r="B18" s="58"/>
      <c r="C18" s="85">
        <f t="shared" si="1"/>
        <v>0</v>
      </c>
      <c r="D18" s="146"/>
      <c r="E18" s="146"/>
      <c r="F18" s="146"/>
      <c r="G18" s="146"/>
    </row>
    <row r="19" spans="1:7" x14ac:dyDescent="0.2">
      <c r="A19" s="58"/>
      <c r="B19" s="58"/>
      <c r="C19" s="85">
        <f t="shared" si="1"/>
        <v>0</v>
      </c>
      <c r="D19" s="146"/>
      <c r="E19" s="146"/>
      <c r="F19" s="146"/>
      <c r="G19" s="146"/>
    </row>
    <row r="20" spans="1:7" x14ac:dyDescent="0.2">
      <c r="A20" s="67"/>
      <c r="B20" s="30" t="s">
        <v>9</v>
      </c>
      <c r="C20" s="129">
        <f>SUM(C10:C19)</f>
        <v>0</v>
      </c>
      <c r="D20" s="145"/>
      <c r="E20" s="145"/>
      <c r="F20" s="145"/>
      <c r="G20" s="145"/>
    </row>
    <row r="21" spans="1:7" x14ac:dyDescent="0.2">
      <c r="A21" s="63"/>
      <c r="B21" s="63"/>
      <c r="C21" s="130"/>
      <c r="D21" s="10"/>
    </row>
    <row r="22" spans="1:7" x14ac:dyDescent="0.2">
      <c r="A22" s="1" t="s">
        <v>95</v>
      </c>
      <c r="B22" s="66"/>
      <c r="C22" s="63"/>
      <c r="D22" s="10"/>
    </row>
    <row r="23" spans="1:7" ht="25.5" x14ac:dyDescent="0.2">
      <c r="A23" s="60" t="s">
        <v>60</v>
      </c>
      <c r="B23" s="68" t="s">
        <v>36</v>
      </c>
      <c r="C23" s="142" t="s">
        <v>69</v>
      </c>
      <c r="D23" s="142"/>
      <c r="E23" s="142"/>
      <c r="F23" s="142"/>
      <c r="G23" s="142"/>
    </row>
    <row r="24" spans="1:7" x14ac:dyDescent="0.2">
      <c r="A24" s="73"/>
      <c r="B24" s="35">
        <f>IF(ISTEXT(A24)=TRUE,25,0)</f>
        <v>0</v>
      </c>
      <c r="C24" s="146"/>
      <c r="D24" s="146"/>
      <c r="E24" s="146"/>
      <c r="F24" s="146"/>
      <c r="G24" s="146"/>
    </row>
    <row r="25" spans="1:7" x14ac:dyDescent="0.2">
      <c r="A25" s="73"/>
      <c r="B25" s="35">
        <f t="shared" ref="B25:B26" si="2">IF(ISTEXT(A25)=TRUE,25,0)</f>
        <v>0</v>
      </c>
      <c r="C25" s="146"/>
      <c r="D25" s="146"/>
      <c r="E25" s="146"/>
      <c r="F25" s="146"/>
      <c r="G25" s="146"/>
    </row>
    <row r="26" spans="1:7" x14ac:dyDescent="0.2">
      <c r="A26" s="73"/>
      <c r="B26" s="35">
        <f t="shared" si="2"/>
        <v>0</v>
      </c>
      <c r="C26" s="146"/>
      <c r="D26" s="146"/>
      <c r="E26" s="146"/>
      <c r="F26" s="146"/>
      <c r="G26" s="146"/>
    </row>
    <row r="27" spans="1:7" x14ac:dyDescent="0.2">
      <c r="A27" s="30" t="s">
        <v>100</v>
      </c>
      <c r="B27" s="131">
        <f>IF(SUM(B24:B26)&gt;75,75,SUM(B24:B26))</f>
        <v>0</v>
      </c>
      <c r="C27" s="148"/>
      <c r="D27" s="148"/>
      <c r="E27" s="148"/>
      <c r="F27" s="148"/>
      <c r="G27" s="148"/>
    </row>
    <row r="28" spans="1:7" x14ac:dyDescent="0.2">
      <c r="A28" s="63"/>
      <c r="B28" s="130"/>
      <c r="D28" s="10"/>
    </row>
    <row r="29" spans="1:7" x14ac:dyDescent="0.2">
      <c r="A29" s="1" t="s">
        <v>84</v>
      </c>
      <c r="B29" s="66"/>
      <c r="C29" s="63"/>
      <c r="D29" s="10"/>
    </row>
    <row r="30" spans="1:7" ht="25.5" x14ac:dyDescent="0.2">
      <c r="A30" s="60" t="s">
        <v>60</v>
      </c>
      <c r="B30" s="68" t="s">
        <v>36</v>
      </c>
      <c r="C30" s="142" t="s">
        <v>69</v>
      </c>
      <c r="D30" s="142"/>
      <c r="E30" s="142"/>
      <c r="F30" s="142"/>
      <c r="G30" s="142"/>
    </row>
    <row r="31" spans="1:7" x14ac:dyDescent="0.2">
      <c r="A31" s="73"/>
      <c r="B31" s="35">
        <f>IF(ISTEXT(A31)=TRUE,15,0)</f>
        <v>0</v>
      </c>
      <c r="C31" s="146"/>
      <c r="D31" s="146"/>
      <c r="E31" s="146"/>
      <c r="F31" s="146"/>
      <c r="G31" s="146"/>
    </row>
    <row r="32" spans="1:7" x14ac:dyDescent="0.2">
      <c r="A32" s="73"/>
      <c r="B32" s="35">
        <f t="shared" ref="B32:B33" si="3">IF(ISTEXT(A32)=TRUE,15,0)</f>
        <v>0</v>
      </c>
      <c r="C32" s="146"/>
      <c r="D32" s="146"/>
      <c r="E32" s="146"/>
      <c r="F32" s="146"/>
      <c r="G32" s="146"/>
    </row>
    <row r="33" spans="1:7" x14ac:dyDescent="0.2">
      <c r="A33" s="73"/>
      <c r="B33" s="35">
        <f t="shared" si="3"/>
        <v>0</v>
      </c>
      <c r="C33" s="146"/>
      <c r="D33" s="146"/>
      <c r="E33" s="146"/>
      <c r="F33" s="146"/>
      <c r="G33" s="146"/>
    </row>
    <row r="34" spans="1:7" x14ac:dyDescent="0.2">
      <c r="A34" s="30" t="s">
        <v>99</v>
      </c>
      <c r="B34" s="131">
        <f>IF(SUM(B31:B33)&gt;45,45,SUM(B31:B33))</f>
        <v>0</v>
      </c>
      <c r="C34" s="148"/>
      <c r="D34" s="148"/>
      <c r="E34" s="148"/>
      <c r="F34" s="148"/>
      <c r="G34" s="148"/>
    </row>
    <row r="35" spans="1:7" x14ac:dyDescent="0.2">
      <c r="A35" s="63"/>
      <c r="B35" s="130"/>
      <c r="D35" s="10"/>
    </row>
    <row r="36" spans="1:7" x14ac:dyDescent="0.2">
      <c r="A36" s="1" t="s">
        <v>87</v>
      </c>
      <c r="B36" s="66"/>
      <c r="C36" s="66"/>
      <c r="D36" s="10"/>
    </row>
    <row r="37" spans="1:7" ht="55.5" customHeight="1" x14ac:dyDescent="0.2">
      <c r="A37" s="60" t="s">
        <v>88</v>
      </c>
      <c r="B37" s="33" t="s">
        <v>37</v>
      </c>
      <c r="C37" s="33" t="s">
        <v>65</v>
      </c>
      <c r="D37" s="33" t="s">
        <v>38</v>
      </c>
      <c r="E37" s="34" t="s">
        <v>89</v>
      </c>
      <c r="F37" s="142" t="s">
        <v>69</v>
      </c>
      <c r="G37" s="142"/>
    </row>
    <row r="38" spans="1:7" x14ac:dyDescent="0.2">
      <c r="A38" s="64"/>
      <c r="B38" s="65"/>
      <c r="C38" s="8"/>
      <c r="D38" s="7"/>
      <c r="E38" s="35">
        <f>IF(C38="Да",IF(B38="Организатор",20,IF(B38="Выступление",40,0)),0)/IF(D38&gt;1,D38,1)</f>
        <v>0</v>
      </c>
      <c r="F38" s="146"/>
      <c r="G38" s="146"/>
    </row>
    <row r="39" spans="1:7" x14ac:dyDescent="0.2">
      <c r="A39" s="64"/>
      <c r="B39" s="65"/>
      <c r="C39" s="8"/>
      <c r="D39" s="7"/>
      <c r="E39" s="35">
        <f t="shared" ref="E39:E40" si="4">IF(C39="Да",IF(B39="Организатор",20,IF(B39="Выступление",40,0)),0)/IF(D39&gt;1,D39,1)</f>
        <v>0</v>
      </c>
      <c r="F39" s="146"/>
      <c r="G39" s="146"/>
    </row>
    <row r="40" spans="1:7" x14ac:dyDescent="0.2">
      <c r="A40" s="64"/>
      <c r="B40" s="65"/>
      <c r="C40" s="8"/>
      <c r="D40" s="7"/>
      <c r="E40" s="35">
        <f t="shared" si="4"/>
        <v>0</v>
      </c>
      <c r="F40" s="146"/>
      <c r="G40" s="146"/>
    </row>
    <row r="41" spans="1:7" x14ac:dyDescent="0.2">
      <c r="A41" s="67"/>
      <c r="D41" s="30" t="s">
        <v>9</v>
      </c>
      <c r="E41" s="131">
        <f>SUM(E38:E40)</f>
        <v>0</v>
      </c>
      <c r="F41" s="146"/>
      <c r="G41" s="146"/>
    </row>
    <row r="42" spans="1:7" x14ac:dyDescent="0.2">
      <c r="A42" s="63"/>
      <c r="B42" s="130"/>
      <c r="D42" s="10"/>
    </row>
    <row r="43" spans="1:7" x14ac:dyDescent="0.2">
      <c r="A43" s="1" t="s">
        <v>85</v>
      </c>
      <c r="B43" s="66"/>
      <c r="C43" s="66"/>
      <c r="D43" s="10"/>
    </row>
    <row r="44" spans="1:7" ht="55.5" customHeight="1" x14ac:dyDescent="0.2">
      <c r="A44" s="60" t="s">
        <v>86</v>
      </c>
      <c r="B44" s="33" t="s">
        <v>37</v>
      </c>
      <c r="C44" s="33" t="s">
        <v>65</v>
      </c>
      <c r="D44" s="33" t="s">
        <v>38</v>
      </c>
      <c r="E44" s="34" t="s">
        <v>89</v>
      </c>
      <c r="F44" s="142" t="s">
        <v>69</v>
      </c>
      <c r="G44" s="142"/>
    </row>
    <row r="45" spans="1:7" x14ac:dyDescent="0.2">
      <c r="A45" s="64"/>
      <c r="B45" s="65"/>
      <c r="C45" s="8"/>
      <c r="D45" s="7"/>
      <c r="E45" s="35">
        <f>IF(C45="Да",IF(B45="Организатор",20,IF(B45="Выступление",40,0)),0)/IF(D45&gt;1,D45,1)</f>
        <v>0</v>
      </c>
      <c r="F45" s="146"/>
      <c r="G45" s="146"/>
    </row>
    <row r="46" spans="1:7" x14ac:dyDescent="0.2">
      <c r="A46" s="64"/>
      <c r="B46" s="65"/>
      <c r="C46" s="8"/>
      <c r="D46" s="7"/>
      <c r="E46" s="35">
        <f t="shared" ref="E46:E47" si="5">IF(C46="Да",IF(B46="Организатор",20,IF(B46="Выступление",40,0)),0)/IF(D46&gt;1,D46,1)</f>
        <v>0</v>
      </c>
      <c r="F46" s="146"/>
      <c r="G46" s="146"/>
    </row>
    <row r="47" spans="1:7" x14ac:dyDescent="0.2">
      <c r="A47" s="64"/>
      <c r="B47" s="65"/>
      <c r="C47" s="8"/>
      <c r="D47" s="7"/>
      <c r="E47" s="35">
        <f t="shared" si="5"/>
        <v>0</v>
      </c>
      <c r="F47" s="146"/>
      <c r="G47" s="146"/>
    </row>
    <row r="48" spans="1:7" x14ac:dyDescent="0.2">
      <c r="A48" s="67"/>
      <c r="D48" s="30" t="s">
        <v>9</v>
      </c>
      <c r="E48" s="131">
        <f>SUM(E45:E47)</f>
        <v>0</v>
      </c>
      <c r="F48" s="146"/>
      <c r="G48" s="146"/>
    </row>
    <row r="49" spans="1:7" x14ac:dyDescent="0.2">
      <c r="A49" s="63"/>
      <c r="B49" s="63"/>
      <c r="C49" s="130"/>
      <c r="D49" s="10"/>
    </row>
    <row r="50" spans="1:7" x14ac:dyDescent="0.2">
      <c r="A50" s="1" t="s">
        <v>96</v>
      </c>
      <c r="B50" s="66"/>
      <c r="C50" s="66"/>
      <c r="D50" s="10"/>
    </row>
    <row r="51" spans="1:7" ht="55.5" customHeight="1" x14ac:dyDescent="0.2">
      <c r="A51" s="60" t="s">
        <v>86</v>
      </c>
      <c r="B51" s="33" t="s">
        <v>37</v>
      </c>
      <c r="C51" s="33" t="s">
        <v>65</v>
      </c>
      <c r="D51" s="33" t="s">
        <v>38</v>
      </c>
      <c r="E51" s="34" t="s">
        <v>89</v>
      </c>
      <c r="F51" s="142" t="s">
        <v>69</v>
      </c>
      <c r="G51" s="142"/>
    </row>
    <row r="52" spans="1:7" x14ac:dyDescent="0.2">
      <c r="A52" s="64"/>
      <c r="B52" s="65"/>
      <c r="C52" s="8"/>
      <c r="D52" s="7"/>
      <c r="E52" s="35">
        <f>IF(C52="Да",IF(B52="Организатор",30,IF(B52="Выступление",50,0)),0)/IF(D52&gt;1,D52,1)</f>
        <v>0</v>
      </c>
      <c r="F52" s="146"/>
      <c r="G52" s="146"/>
    </row>
    <row r="53" spans="1:7" x14ac:dyDescent="0.2">
      <c r="A53" s="64"/>
      <c r="B53" s="65"/>
      <c r="C53" s="8"/>
      <c r="D53" s="7"/>
      <c r="E53" s="35">
        <f t="shared" ref="E53:E54" si="6">IF(C53="Да",IF(B53="Организатор",30,IF(B53="Выступление",50,0)),0)/IF(D53&gt;1,D53,1)</f>
        <v>0</v>
      </c>
      <c r="F53" s="146"/>
      <c r="G53" s="146"/>
    </row>
    <row r="54" spans="1:7" x14ac:dyDescent="0.2">
      <c r="A54" s="64"/>
      <c r="B54" s="65"/>
      <c r="C54" s="8"/>
      <c r="D54" s="7"/>
      <c r="E54" s="35">
        <f t="shared" si="6"/>
        <v>0</v>
      </c>
      <c r="F54" s="146"/>
      <c r="G54" s="146"/>
    </row>
    <row r="55" spans="1:7" x14ac:dyDescent="0.2">
      <c r="A55" s="67"/>
      <c r="D55" s="30" t="s">
        <v>9</v>
      </c>
      <c r="E55" s="131">
        <f>SUM(E52:E54)</f>
        <v>0</v>
      </c>
      <c r="F55" s="146"/>
      <c r="G55" s="146"/>
    </row>
    <row r="56" spans="1:7" x14ac:dyDescent="0.2">
      <c r="A56" s="63"/>
      <c r="C56" s="63"/>
      <c r="D56" s="130"/>
    </row>
    <row r="57" spans="1:7" x14ac:dyDescent="0.2">
      <c r="A57" s="1" t="s">
        <v>39</v>
      </c>
      <c r="B57" s="66"/>
      <c r="C57" s="66"/>
      <c r="D57" s="10"/>
    </row>
    <row r="58" spans="1:7" ht="33" customHeight="1" x14ac:dyDescent="0.2">
      <c r="A58" s="60" t="s">
        <v>41</v>
      </c>
      <c r="B58" s="33" t="s">
        <v>40</v>
      </c>
      <c r="C58" s="68" t="s">
        <v>89</v>
      </c>
      <c r="D58" s="142" t="s">
        <v>69</v>
      </c>
      <c r="E58" s="142"/>
      <c r="F58" s="142"/>
      <c r="G58" s="142"/>
    </row>
    <row r="59" spans="1:7" x14ac:dyDescent="0.2">
      <c r="A59" s="74"/>
      <c r="B59" s="7"/>
      <c r="C59" s="85">
        <f>IF(ISTEXT(A59)=TRUE,20,0)/IF(B59&gt;4,5,IF(B59&gt;1,B59,1))</f>
        <v>0</v>
      </c>
      <c r="D59" s="146"/>
      <c r="E59" s="146"/>
      <c r="F59" s="146"/>
      <c r="G59" s="146"/>
    </row>
    <row r="60" spans="1:7" x14ac:dyDescent="0.2">
      <c r="A60" s="74"/>
      <c r="B60" s="7"/>
      <c r="C60" s="85">
        <f t="shared" ref="C60:C63" si="7">IF(ISTEXT(A60)=TRUE,20,0)/IF(B60&gt;4,5,IF(B60&gt;1,B60,1))</f>
        <v>0</v>
      </c>
      <c r="D60" s="146"/>
      <c r="E60" s="146"/>
      <c r="F60" s="146"/>
      <c r="G60" s="146"/>
    </row>
    <row r="61" spans="1:7" x14ac:dyDescent="0.2">
      <c r="A61" s="74"/>
      <c r="B61" s="7"/>
      <c r="C61" s="85">
        <f t="shared" si="7"/>
        <v>0</v>
      </c>
      <c r="D61" s="146"/>
      <c r="E61" s="146"/>
      <c r="F61" s="146"/>
      <c r="G61" s="146"/>
    </row>
    <row r="62" spans="1:7" x14ac:dyDescent="0.2">
      <c r="A62" s="74"/>
      <c r="B62" s="7"/>
      <c r="C62" s="85">
        <f t="shared" si="7"/>
        <v>0</v>
      </c>
      <c r="D62" s="146"/>
      <c r="E62" s="146"/>
      <c r="F62" s="146"/>
      <c r="G62" s="146"/>
    </row>
    <row r="63" spans="1:7" x14ac:dyDescent="0.2">
      <c r="A63" s="74"/>
      <c r="B63" s="7"/>
      <c r="C63" s="85">
        <f t="shared" si="7"/>
        <v>0</v>
      </c>
      <c r="D63" s="146"/>
      <c r="E63" s="146"/>
      <c r="F63" s="146"/>
      <c r="G63" s="146"/>
    </row>
    <row r="64" spans="1:7" x14ac:dyDescent="0.2">
      <c r="B64" s="30" t="s">
        <v>9</v>
      </c>
      <c r="C64" s="129">
        <f>SUM(C59:C63)</f>
        <v>0</v>
      </c>
      <c r="D64" s="148"/>
      <c r="E64" s="148"/>
      <c r="F64" s="148"/>
      <c r="G64" s="148"/>
    </row>
    <row r="65" spans="1:7" x14ac:dyDescent="0.2">
      <c r="A65" s="63"/>
      <c r="C65" s="130"/>
      <c r="D65" s="10"/>
    </row>
    <row r="66" spans="1:7" s="10" customFormat="1" x14ac:dyDescent="0.2">
      <c r="A66" s="10" t="s">
        <v>3</v>
      </c>
      <c r="F66" s="1"/>
    </row>
    <row r="67" spans="1:7" s="10" customFormat="1" x14ac:dyDescent="0.2">
      <c r="F67" s="1"/>
    </row>
    <row r="68" spans="1:7" s="10" customFormat="1" x14ac:dyDescent="0.2">
      <c r="A68" s="10" t="str">
        <f>"Зав. лабораторией "&amp;'Данные о сотруднике'!$D$5</f>
        <v xml:space="preserve">Зав. лабораторией </v>
      </c>
      <c r="F68" s="1"/>
    </row>
    <row r="69" spans="1:7" s="10" customFormat="1" x14ac:dyDescent="0.2">
      <c r="B69" s="27"/>
      <c r="C69" s="28"/>
      <c r="D69" s="103"/>
      <c r="E69" s="104"/>
      <c r="F69" s="29"/>
      <c r="G69" s="29"/>
    </row>
  </sheetData>
  <sheetProtection algorithmName="SHA-512" hashValue="PxGSig+xuR8rjAQgJzP4VrXK5M9sCVaPtT1dbIE2qtByjubn3hH/TXT4fVEm2fNsSK/lrmAj0fbmaWhijheSjQ==" saltValue="/uBHGgKxOJje6Ku18iy96Q==" spinCount="100000" sheet="1" objects="1" scenarios="1" formatCells="0" formatColumns="0" formatRows="0"/>
  <mergeCells count="44">
    <mergeCell ref="C33:G33"/>
    <mergeCell ref="C34:G34"/>
    <mergeCell ref="D58:G58"/>
    <mergeCell ref="D59:G59"/>
    <mergeCell ref="F55:G55"/>
    <mergeCell ref="F48:G48"/>
    <mergeCell ref="F41:G41"/>
    <mergeCell ref="F54:G54"/>
    <mergeCell ref="D60:G60"/>
    <mergeCell ref="D61:G61"/>
    <mergeCell ref="D62:G62"/>
    <mergeCell ref="D63:G63"/>
    <mergeCell ref="D64:G64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C23:G23"/>
    <mergeCell ref="C24:G24"/>
    <mergeCell ref="C25:G25"/>
    <mergeCell ref="C26:G26"/>
    <mergeCell ref="C27:G27"/>
    <mergeCell ref="C30:G30"/>
    <mergeCell ref="C31:G31"/>
    <mergeCell ref="F53:G53"/>
    <mergeCell ref="F37:G37"/>
    <mergeCell ref="F38:G38"/>
    <mergeCell ref="F39:G39"/>
    <mergeCell ref="F40:G40"/>
    <mergeCell ref="F44:G44"/>
    <mergeCell ref="F45:G45"/>
    <mergeCell ref="F46:G46"/>
    <mergeCell ref="F47:G47"/>
    <mergeCell ref="F51:G51"/>
    <mergeCell ref="F52:G52"/>
    <mergeCell ref="C32:G32"/>
  </mergeCells>
  <phoneticPr fontId="0" type="noConversion"/>
  <dataValidations count="5">
    <dataValidation type="list" allowBlank="1" showInputMessage="1" showErrorMessage="1" errorTitle="Введено недопустимое значение" error="Выберите из списка или введите одно из значений: Организатор; Выступление" prompt="Выберите из списка или введите одно из значений: Организатор; Выступление" sqref="B38:B40 B45:B47 B52:B54">
      <formula1>"Организатор, Выступление"</formula1>
    </dataValidation>
    <dataValidation type="whole" allowBlank="1" showInputMessage="1" showErrorMessage="1" errorTitle="Введено недопустимое значение" error="Введите целое число аффилиаций сотрудника, указанных в публикации" sqref="D45:D47 D52:D54 D38:D40 B59:B63">
      <formula1>1</formula1>
      <formula2>100</formula2>
    </dataValidation>
    <dataValidation allowBlank="1" showInputMessage="1" showErrorMessage="1" prompt="Введите название лекции, каждую в отдельной графе" sqref="A24:A26 A31:A33"/>
    <dataValidation type="list" allowBlank="1" showInputMessage="1" showErrorMessage="1" sqref="B10:B19">
      <formula1>"Семестровый курс, Короткий курс (не менее 3 лекций)"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C38:C40 C45:C47 C52:C54">
      <formula1>"Да, Нет"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zoomScaleSheetLayoutView="100" workbookViewId="0">
      <selection activeCell="C4" sqref="C4"/>
    </sheetView>
  </sheetViews>
  <sheetFormatPr defaultColWidth="9.140625" defaultRowHeight="12.75" x14ac:dyDescent="0.2"/>
  <cols>
    <col min="1" max="1" width="41.42578125" style="102" customWidth="1"/>
    <col min="2" max="2" width="18.42578125" style="102" customWidth="1"/>
    <col min="3" max="3" width="22.140625" style="102" customWidth="1"/>
    <col min="4" max="4" width="13.140625" style="102" customWidth="1"/>
    <col min="5" max="5" width="9.140625" style="102"/>
    <col min="6" max="6" width="18.5703125" style="102" customWidth="1"/>
    <col min="7" max="16384" width="9.140625" style="102"/>
  </cols>
  <sheetData>
    <row r="1" spans="1:6" s="101" customFormat="1" ht="20.25" x14ac:dyDescent="0.3">
      <c r="A1" s="88" t="s">
        <v>66</v>
      </c>
      <c r="B1" s="93"/>
      <c r="C1" s="91"/>
      <c r="D1" s="91"/>
      <c r="E1" s="91"/>
      <c r="F1" s="91"/>
    </row>
    <row r="2" spans="1:6" x14ac:dyDescent="0.2">
      <c r="A2" s="10"/>
      <c r="C2" s="49"/>
      <c r="D2" s="10"/>
      <c r="E2" s="10"/>
    </row>
    <row r="3" spans="1:6" ht="15.75" x14ac:dyDescent="0.2">
      <c r="A3" s="90" t="s">
        <v>62</v>
      </c>
      <c r="D3" s="10"/>
      <c r="E3" s="10"/>
    </row>
    <row r="4" spans="1:6" x14ac:dyDescent="0.2">
      <c r="A4" s="10"/>
      <c r="B4" s="10"/>
      <c r="C4" s="10"/>
      <c r="D4" s="10"/>
      <c r="E4" s="10"/>
    </row>
    <row r="5" spans="1:6" x14ac:dyDescent="0.2">
      <c r="A5" s="1" t="str">
        <f>'Данные о сотруднике'!A5:C5&amp;" "&amp;'Данные о сотруднике'!D5</f>
        <v xml:space="preserve">Название лаборатории:  </v>
      </c>
      <c r="B5" s="3"/>
      <c r="C5" s="55"/>
      <c r="D5" s="10"/>
      <c r="E5" s="10"/>
    </row>
    <row r="6" spans="1:6" x14ac:dyDescent="0.2">
      <c r="A6" s="1" t="str">
        <f>'Данные о сотруднике'!A6:C6&amp;" "&amp;'Данные о сотруднике'!D6</f>
        <v xml:space="preserve">ФИО сотрудника: </v>
      </c>
      <c r="B6" s="3"/>
      <c r="C6" s="55"/>
      <c r="D6" s="10"/>
      <c r="E6" s="10"/>
    </row>
    <row r="7" spans="1:6" x14ac:dyDescent="0.2">
      <c r="A7" s="10"/>
      <c r="B7" s="66"/>
      <c r="C7" s="66"/>
      <c r="D7" s="10"/>
      <c r="E7" s="10"/>
    </row>
    <row r="8" spans="1:6" ht="76.5" x14ac:dyDescent="0.2">
      <c r="A8" s="60" t="s">
        <v>97</v>
      </c>
      <c r="B8" s="60" t="s">
        <v>42</v>
      </c>
      <c r="C8" s="60" t="s">
        <v>43</v>
      </c>
      <c r="D8" s="34" t="s">
        <v>8</v>
      </c>
      <c r="E8" s="142" t="s">
        <v>69</v>
      </c>
      <c r="F8" s="142"/>
    </row>
    <row r="9" spans="1:6" x14ac:dyDescent="0.2">
      <c r="A9" s="73"/>
      <c r="B9" s="58"/>
      <c r="C9" s="8"/>
      <c r="D9" s="35">
        <f>IF(B9="Докторская",300,IF(B9="Кандидатская",IF(C9="Да",200,150),0))</f>
        <v>0</v>
      </c>
      <c r="E9" s="146"/>
      <c r="F9" s="146"/>
    </row>
    <row r="10" spans="1:6" x14ac:dyDescent="0.2">
      <c r="A10" s="67"/>
      <c r="B10" s="63"/>
      <c r="C10" s="30" t="s">
        <v>9</v>
      </c>
      <c r="D10" s="45">
        <f>D9</f>
        <v>0</v>
      </c>
      <c r="E10" s="146"/>
      <c r="F10" s="146"/>
    </row>
    <row r="11" spans="1:6" x14ac:dyDescent="0.2">
      <c r="A11" s="63"/>
      <c r="B11" s="63"/>
      <c r="C11" s="63"/>
      <c r="D11" s="63"/>
      <c r="E11" s="10"/>
    </row>
    <row r="12" spans="1:6" s="10" customFormat="1" x14ac:dyDescent="0.2">
      <c r="A12" s="10" t="s">
        <v>3</v>
      </c>
      <c r="F12" s="1"/>
    </row>
    <row r="13" spans="1:6" s="10" customFormat="1" x14ac:dyDescent="0.2">
      <c r="F13" s="1"/>
    </row>
    <row r="14" spans="1:6" s="10" customFormat="1" x14ac:dyDescent="0.2">
      <c r="A14" s="10" t="str">
        <f>"Зав. лабораторией "&amp;'Данные о сотруднике'!$D$5</f>
        <v xml:space="preserve">Зав. лабораторией </v>
      </c>
      <c r="F14" s="1"/>
    </row>
    <row r="15" spans="1:6" s="10" customFormat="1" x14ac:dyDescent="0.2">
      <c r="B15" s="27"/>
      <c r="C15" s="28"/>
      <c r="D15" s="103"/>
      <c r="E15" s="104"/>
      <c r="F15" s="29"/>
    </row>
  </sheetData>
  <sheetProtection algorithmName="SHA-512" hashValue="ese2kzfTL9UFxXVoSI28vKgUKs3bf/0ZuEcmf1ZXYZJ+35ti5FQFO4m0QB5/9WHc3niBWfV8+26crqum8zoUaQ==" saltValue="Rjaw4Bow/jh6DdWDxe7SYQ==" spinCount="100000" sheet="1" objects="1" scenarios="1" formatCells="0" formatColumns="0" formatRows="0"/>
  <mergeCells count="3">
    <mergeCell ref="E8:F8"/>
    <mergeCell ref="E9:F9"/>
    <mergeCell ref="E10:F10"/>
  </mergeCells>
  <phoneticPr fontId="0" type="noConversion"/>
  <dataValidations count="2"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C9">
      <formula1>"Да, Нет"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Кандидатская; Докторская" prompt="Выберите из списка или введите одно из значений: Кандидатская; Докторская" sqref="B9">
      <formula1>"Кандидатская, Докторская"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6" zoomScaleNormal="100" zoomScaleSheetLayoutView="100" workbookViewId="0">
      <selection activeCell="D9" sqref="D9:E9"/>
    </sheetView>
  </sheetViews>
  <sheetFormatPr defaultColWidth="9.140625" defaultRowHeight="12.75" x14ac:dyDescent="0.2"/>
  <cols>
    <col min="1" max="1" width="17.28515625" style="102" customWidth="1"/>
    <col min="2" max="2" width="59.5703125" style="102" customWidth="1"/>
    <col min="3" max="3" width="15.28515625" style="102" customWidth="1"/>
    <col min="4" max="4" width="11" style="102" customWidth="1"/>
    <col min="5" max="5" width="18.28515625" style="102" customWidth="1"/>
    <col min="6" max="16384" width="9.140625" style="102"/>
  </cols>
  <sheetData>
    <row r="1" spans="1:5" s="101" customFormat="1" ht="20.25" x14ac:dyDescent="0.3">
      <c r="A1" s="88" t="s">
        <v>66</v>
      </c>
      <c r="B1" s="93"/>
      <c r="C1" s="91"/>
      <c r="D1" s="91"/>
      <c r="E1" s="91"/>
    </row>
    <row r="2" spans="1:5" x14ac:dyDescent="0.2">
      <c r="A2" s="10"/>
      <c r="B2" s="49"/>
      <c r="C2" s="10"/>
      <c r="D2" s="10"/>
      <c r="E2" s="10"/>
    </row>
    <row r="3" spans="1:5" ht="15.75" x14ac:dyDescent="0.2">
      <c r="A3" s="90" t="s">
        <v>6</v>
      </c>
      <c r="D3" s="10"/>
      <c r="E3" s="10"/>
    </row>
    <row r="4" spans="1:5" x14ac:dyDescent="0.2">
      <c r="A4" s="10"/>
      <c r="B4" s="10"/>
      <c r="C4" s="10"/>
      <c r="D4" s="10"/>
      <c r="E4" s="10"/>
    </row>
    <row r="5" spans="1:5" x14ac:dyDescent="0.2">
      <c r="A5" s="1" t="str">
        <f>'Данные о сотруднике'!A5:C5&amp;" "&amp;'Данные о сотруднике'!D5</f>
        <v xml:space="preserve">Название лаборатории:  </v>
      </c>
      <c r="B5" s="3"/>
      <c r="C5" s="55"/>
      <c r="D5" s="10"/>
      <c r="E5" s="10"/>
    </row>
    <row r="6" spans="1:5" x14ac:dyDescent="0.2">
      <c r="A6" s="1" t="str">
        <f>'Данные о сотруднике'!A6:C6&amp;" "&amp;'Данные о сотруднике'!D6</f>
        <v xml:space="preserve">ФИО сотрудника: </v>
      </c>
      <c r="B6" s="3"/>
      <c r="C6" s="55"/>
      <c r="D6" s="10"/>
      <c r="E6" s="10"/>
    </row>
    <row r="7" spans="1:5" x14ac:dyDescent="0.2">
      <c r="A7" s="1"/>
      <c r="B7" s="3"/>
      <c r="C7" s="55"/>
      <c r="D7" s="10"/>
      <c r="E7" s="10"/>
    </row>
    <row r="8" spans="1:5" ht="42.75" customHeight="1" x14ac:dyDescent="0.2">
      <c r="A8" s="1"/>
      <c r="B8" s="70"/>
      <c r="C8" s="69" t="s">
        <v>5</v>
      </c>
      <c r="D8" s="142" t="s">
        <v>69</v>
      </c>
      <c r="E8" s="142"/>
    </row>
    <row r="9" spans="1:5" x14ac:dyDescent="0.2">
      <c r="A9" s="1"/>
      <c r="B9" s="71" t="s">
        <v>16</v>
      </c>
      <c r="C9" s="35">
        <f>Статьи!G30</f>
        <v>0</v>
      </c>
      <c r="D9" s="146"/>
      <c r="E9" s="146"/>
    </row>
    <row r="10" spans="1:5" ht="14.25" customHeight="1" x14ac:dyDescent="0.2">
      <c r="A10" s="1"/>
      <c r="B10" s="71" t="s">
        <v>76</v>
      </c>
      <c r="C10" s="35">
        <f>Статьи!G37</f>
        <v>0</v>
      </c>
      <c r="D10" s="146"/>
      <c r="E10" s="146"/>
    </row>
    <row r="11" spans="1:5" ht="24.75" customHeight="1" x14ac:dyDescent="0.2">
      <c r="A11" s="1"/>
      <c r="B11" s="71" t="s">
        <v>74</v>
      </c>
      <c r="C11" s="35">
        <f>Статьи!F44</f>
        <v>0</v>
      </c>
      <c r="D11" s="146"/>
      <c r="E11" s="146"/>
    </row>
    <row r="12" spans="1:5" x14ac:dyDescent="0.2">
      <c r="A12" s="1"/>
      <c r="B12" s="71" t="s">
        <v>20</v>
      </c>
      <c r="C12" s="35">
        <f>Монографии!H20</f>
        <v>0</v>
      </c>
      <c r="D12" s="146"/>
      <c r="E12" s="146"/>
    </row>
    <row r="13" spans="1:5" x14ac:dyDescent="0.2">
      <c r="A13" s="1"/>
      <c r="B13" s="71" t="s">
        <v>21</v>
      </c>
      <c r="C13" s="35">
        <f>Монографии!H34</f>
        <v>0</v>
      </c>
      <c r="D13" s="146"/>
      <c r="E13" s="146"/>
    </row>
    <row r="14" spans="1:5" ht="25.5" x14ac:dyDescent="0.2">
      <c r="A14" s="1"/>
      <c r="B14" s="71" t="s">
        <v>26</v>
      </c>
      <c r="C14" s="35">
        <f>Конференции!G20</f>
        <v>0</v>
      </c>
      <c r="D14" s="146"/>
      <c r="E14" s="146"/>
    </row>
    <row r="15" spans="1:5" x14ac:dyDescent="0.2">
      <c r="A15" s="1"/>
      <c r="B15" s="71" t="s">
        <v>12</v>
      </c>
      <c r="C15" s="35">
        <f>Конференции!H39</f>
        <v>0</v>
      </c>
      <c r="D15" s="146"/>
      <c r="E15" s="146"/>
    </row>
    <row r="16" spans="1:5" x14ac:dyDescent="0.2">
      <c r="A16" s="1"/>
      <c r="B16" s="71" t="s">
        <v>35</v>
      </c>
      <c r="C16" s="35">
        <f>Патенты!H20</f>
        <v>0</v>
      </c>
      <c r="D16" s="146"/>
      <c r="E16" s="146"/>
    </row>
    <row r="17" spans="1:6" ht="13.5" customHeight="1" x14ac:dyDescent="0.2">
      <c r="A17" s="1"/>
      <c r="B17" s="71" t="s">
        <v>32</v>
      </c>
      <c r="C17" s="35">
        <f>'Научное руководство'!D16</f>
        <v>0</v>
      </c>
      <c r="D17" s="146"/>
      <c r="E17" s="146"/>
    </row>
    <row r="18" spans="1:6" ht="13.5" customHeight="1" x14ac:dyDescent="0.2">
      <c r="A18" s="1"/>
      <c r="B18" s="71" t="s">
        <v>34</v>
      </c>
      <c r="C18" s="35">
        <f>'Научное руководство'!D26</f>
        <v>0</v>
      </c>
      <c r="D18" s="146"/>
      <c r="E18" s="146"/>
    </row>
    <row r="19" spans="1:6" ht="16.5" customHeight="1" x14ac:dyDescent="0.2">
      <c r="A19" s="1"/>
      <c r="B19" s="71" t="s">
        <v>83</v>
      </c>
      <c r="C19" s="35">
        <f>Лекции!C20</f>
        <v>0</v>
      </c>
      <c r="D19" s="146"/>
      <c r="E19" s="146"/>
    </row>
    <row r="20" spans="1:6" ht="25.5" x14ac:dyDescent="0.2">
      <c r="A20" s="1"/>
      <c r="B20" s="71" t="s">
        <v>95</v>
      </c>
      <c r="C20" s="35">
        <f>Лекции!B27</f>
        <v>0</v>
      </c>
      <c r="D20" s="146"/>
      <c r="E20" s="146"/>
    </row>
    <row r="21" spans="1:6" ht="25.5" x14ac:dyDescent="0.2">
      <c r="A21" s="1"/>
      <c r="B21" s="71" t="s">
        <v>84</v>
      </c>
      <c r="C21" s="35">
        <f>Лекции!B34</f>
        <v>0</v>
      </c>
      <c r="D21" s="146"/>
      <c r="E21" s="146"/>
    </row>
    <row r="22" spans="1:6" ht="26.65" customHeight="1" x14ac:dyDescent="0.2">
      <c r="A22" s="1"/>
      <c r="B22" s="71" t="s">
        <v>87</v>
      </c>
      <c r="C22" s="35">
        <f>Лекции!E41</f>
        <v>0</v>
      </c>
      <c r="D22" s="146"/>
      <c r="E22" s="146"/>
    </row>
    <row r="23" spans="1:6" ht="26.65" customHeight="1" x14ac:dyDescent="0.2">
      <c r="A23" s="1"/>
      <c r="B23" s="71" t="s">
        <v>85</v>
      </c>
      <c r="C23" s="35">
        <f>Лекции!E48</f>
        <v>0</v>
      </c>
      <c r="D23" s="146"/>
      <c r="E23" s="146"/>
    </row>
    <row r="24" spans="1:6" ht="26.65" customHeight="1" x14ac:dyDescent="0.2">
      <c r="A24" s="1"/>
      <c r="B24" s="71" t="s">
        <v>96</v>
      </c>
      <c r="C24" s="35">
        <f>Лекции!E55</f>
        <v>0</v>
      </c>
      <c r="D24" s="146"/>
      <c r="E24" s="146"/>
    </row>
    <row r="25" spans="1:6" ht="25.5" x14ac:dyDescent="0.2">
      <c r="A25" s="1"/>
      <c r="B25" s="71" t="s">
        <v>39</v>
      </c>
      <c r="C25" s="35">
        <f>Лекции!C64</f>
        <v>0</v>
      </c>
      <c r="D25" s="146"/>
      <c r="E25" s="146"/>
    </row>
    <row r="26" spans="1:6" x14ac:dyDescent="0.2">
      <c r="A26" s="1"/>
      <c r="B26" s="71" t="s">
        <v>62</v>
      </c>
      <c r="C26" s="35">
        <f>'Защита диссертации'!D10</f>
        <v>0</v>
      </c>
      <c r="D26" s="146"/>
      <c r="E26" s="146"/>
    </row>
    <row r="27" spans="1:6" x14ac:dyDescent="0.2">
      <c r="A27" s="1"/>
      <c r="B27" s="97" t="s">
        <v>98</v>
      </c>
      <c r="C27" s="46">
        <f>SUM(C9:C26)*IF('Данные о сотруднике'!D8="Да",IF('Данные о сотруднике'!D9="Да",1.5,1),1)</f>
        <v>0</v>
      </c>
      <c r="D27" s="146"/>
      <c r="E27" s="146"/>
    </row>
    <row r="28" spans="1:6" x14ac:dyDescent="0.2">
      <c r="A28" s="1"/>
      <c r="B28" s="99"/>
      <c r="C28" s="100" t="str">
        <f>IF('Данные о сотруднике'!D9="Да","В расчете применен коэффициент молодого исследователя !!!","")</f>
        <v/>
      </c>
      <c r="D28" s="96"/>
      <c r="E28" s="96"/>
    </row>
    <row r="29" spans="1:6" x14ac:dyDescent="0.2">
      <c r="A29" s="1"/>
      <c r="B29" s="98"/>
      <c r="C29" s="1"/>
      <c r="D29" s="10"/>
      <c r="E29" s="10"/>
    </row>
    <row r="30" spans="1:6" s="10" customFormat="1" x14ac:dyDescent="0.2">
      <c r="A30" s="10" t="s">
        <v>3</v>
      </c>
      <c r="F30" s="1"/>
    </row>
    <row r="31" spans="1:6" s="10" customFormat="1" x14ac:dyDescent="0.2">
      <c r="F31" s="1"/>
    </row>
    <row r="32" spans="1:6" s="10" customFormat="1" x14ac:dyDescent="0.2">
      <c r="A32" s="10" t="str">
        <f>"Зав. лабораторией "&amp;'Данные о сотруднике'!$D$5</f>
        <v xml:space="preserve">Зав. лабораторией </v>
      </c>
      <c r="F32" s="1"/>
    </row>
    <row r="33" spans="2:5" s="10" customFormat="1" x14ac:dyDescent="0.2">
      <c r="B33" s="27"/>
      <c r="C33" s="28"/>
      <c r="D33" s="103"/>
      <c r="E33" s="104"/>
    </row>
  </sheetData>
  <sheetProtection algorithmName="SHA-512" hashValue="pnCi4brk8AS82NQq8YLOIKJJSXHVJpCsw/qSVg2suBMoHDVvQyTeg2xD3nNju67QsDUQ79Q1tmeEvtvUeGBq8A==" saltValue="F+hbKtOC4y9hLCwQxeclWQ==" spinCount="100000" sheet="1" objects="1" scenarios="1" formatCells="0" formatColumns="0" formatRows="0"/>
  <mergeCells count="20">
    <mergeCell ref="D20:E20"/>
    <mergeCell ref="D22:E22"/>
    <mergeCell ref="D24:E24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5:E25"/>
    <mergeCell ref="D26:E26"/>
    <mergeCell ref="D21:E21"/>
    <mergeCell ref="D23:E23"/>
    <mergeCell ref="D27:E27"/>
  </mergeCells>
  <pageMargins left="0.75" right="0.75" top="1" bottom="1" header="0.5" footer="0.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Данные о сотруднике</vt:lpstr>
      <vt:lpstr>Статьи</vt:lpstr>
      <vt:lpstr>Монографии</vt:lpstr>
      <vt:lpstr>Конференции</vt:lpstr>
      <vt:lpstr>Патенты</vt:lpstr>
      <vt:lpstr>Научное руководство</vt:lpstr>
      <vt:lpstr>Лекции</vt:lpstr>
      <vt:lpstr>Защита диссертации</vt:lpstr>
      <vt:lpstr>Общая сумма баллов</vt:lpstr>
      <vt:lpstr>Конференции!Область_печати</vt:lpstr>
      <vt:lpstr>'Научное руководство'!Область_печати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ПВ</dc:creator>
  <cp:lastModifiedBy>Olga</cp:lastModifiedBy>
  <cp:lastPrinted>2021-01-25T19:45:57Z</cp:lastPrinted>
  <dcterms:created xsi:type="dcterms:W3CDTF">2010-12-13T19:38:36Z</dcterms:created>
  <dcterms:modified xsi:type="dcterms:W3CDTF">2024-01-15T13:44:27Z</dcterms:modified>
</cp:coreProperties>
</file>